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220" windowHeight="8595" activeTab="4"/>
  </bookViews>
  <sheets>
    <sheet name="Przedmiar" sheetId="1" r:id="rId1"/>
    <sheet name="Ofertowy" sheetId="2" state="hidden" r:id="rId2"/>
    <sheet name="skrócony" sheetId="3" state="hidden" r:id="rId3"/>
    <sheet name="scalony" sheetId="4" state="hidden" r:id="rId4"/>
    <sheet name="Kosztorys ofertowy" sheetId="5" r:id="rId5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<sst xmlns="http://schemas.openxmlformats.org/spreadsheetml/2006/main" count="1077" uniqueCount="377">
  <si>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</si>
  <si>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</si>
  <si>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</si>
  <si>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</si>
  <si>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</si>
  <si>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</si>
  <si>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</si>
  <si>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</si>
  <si>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</si>
  <si>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</si>
  <si>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</si>
  <si>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 xml:space="preserve">I. ROBOTY PRZYGOTOWAWCZE </t>
  </si>
  <si>
    <t>1.</t>
  </si>
  <si>
    <t>Roboty pomiarowe  przy  robotach ziemnych</t>
  </si>
  <si>
    <t>km</t>
  </si>
  <si>
    <t>000-8</t>
  </si>
  <si>
    <t>10.</t>
  </si>
  <si>
    <t>3.</t>
  </si>
  <si>
    <t>4.</t>
  </si>
  <si>
    <t>szt.</t>
  </si>
  <si>
    <t>5.</t>
  </si>
  <si>
    <t>6.</t>
  </si>
  <si>
    <t>000-9</t>
  </si>
  <si>
    <t>7.</t>
  </si>
  <si>
    <t>8.</t>
  </si>
  <si>
    <t>9.</t>
  </si>
  <si>
    <t>11.</t>
  </si>
  <si>
    <t>12.</t>
  </si>
  <si>
    <t xml:space="preserve">    RAZEM WARTOŚĆ ROBÓT</t>
  </si>
  <si>
    <t xml:space="preserve">    RAZEM WARTOŚĆ BRUTTO</t>
  </si>
  <si>
    <t>2.</t>
  </si>
  <si>
    <t>dla  trasy  dróg - inwentaryzacja powykonawcza</t>
  </si>
  <si>
    <t xml:space="preserve">    PODATEK VAT ( 23%)</t>
  </si>
  <si>
    <t>Profilowanie i zagęszczenie podłoża pod warstwy konstrukcyjne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</si>
  <si>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</si>
  <si>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</si>
  <si>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Wykonanie podbudowy nawierzchni drogi z kru-   </t>
  </si>
  <si>
    <t>szywa kamiennego łamanego stabilizowanego</t>
  </si>
  <si>
    <t>UWZGLĘDNIAJĄCY WARUNKI STWiORB i współczynnik dla woj. Świętokrzyskiego</t>
  </si>
  <si>
    <t>STWiORB</t>
  </si>
  <si>
    <t>Wykonanie nawierzchni z betonu asfaltowego</t>
  </si>
  <si>
    <t>Umocnienie poboczy kruszywem łamanym sta-</t>
  </si>
  <si>
    <t xml:space="preserve">Wykonanie podbudowy nawierzchni drogi z kruszywa kamiennego   </t>
  </si>
  <si>
    <t xml:space="preserve">nawierzchni wykonywane mechanicznie         </t>
  </si>
  <si>
    <t xml:space="preserve">łamanego stabilizowanego mechanicznie (mieszanki niezwiązanej </t>
  </si>
  <si>
    <t>Mg</t>
  </si>
  <si>
    <t>dla  trasy  dróg - droga gminna</t>
  </si>
  <si>
    <t>D-01.01.01.01</t>
  </si>
  <si>
    <t xml:space="preserve">Wykonanie nawierzchni z betonu asfaltowego </t>
  </si>
  <si>
    <t xml:space="preserve">dla ruchu KR1 - warstwa wyrównawcza z betonu </t>
  </si>
  <si>
    <t xml:space="preserve">dla ruchu KR1 - warstwa ścieralna z betonu </t>
  </si>
  <si>
    <t>D-05.03.05.24</t>
  </si>
  <si>
    <t>bilizowanym mechanicznie 0/31,5 mm -mieszanka</t>
  </si>
  <si>
    <r>
      <t>nie związana C</t>
    </r>
    <r>
      <rPr>
        <sz val="7"/>
        <rFont val="Arial CE"/>
        <family val="2"/>
      </rPr>
      <t>50/30</t>
    </r>
    <r>
      <rPr>
        <sz val="9"/>
        <rFont val="Arial CE"/>
        <family val="2"/>
      </rPr>
      <t>, grubość  warstwy po zagęsz-</t>
    </r>
  </si>
  <si>
    <t xml:space="preserve">grubości 22 cm </t>
  </si>
  <si>
    <t>D-05.02.01.02</t>
  </si>
  <si>
    <t>KOSZTORYS SCALONY</t>
  </si>
  <si>
    <t>L.p</t>
  </si>
  <si>
    <t xml:space="preserve">KOD </t>
  </si>
  <si>
    <t xml:space="preserve">OPIS ROBÓT </t>
  </si>
  <si>
    <t>WARTOŚĆ</t>
  </si>
  <si>
    <t>I.</t>
  </si>
  <si>
    <t>00-8</t>
  </si>
  <si>
    <t>ROBOTY PRZYGOTOWAWCZE</t>
  </si>
  <si>
    <t>00-9</t>
  </si>
  <si>
    <t>PODBUDOWA DROGI</t>
  </si>
  <si>
    <t xml:space="preserve">III. </t>
  </si>
  <si>
    <t>00-0</t>
  </si>
  <si>
    <t xml:space="preserve">NAWIERZCHNIA DROGI </t>
  </si>
  <si>
    <t>WARTOŚĆ KOSZTORYSU NETTO</t>
  </si>
  <si>
    <t>ROBOTY WYKONCZENIOWE</t>
  </si>
  <si>
    <t>URZĄDZENIA BEZPIECZEŃSTWA RUCHU</t>
  </si>
  <si>
    <t>INNE ROBOTY</t>
  </si>
  <si>
    <r>
      <t>KOSZTORYS INWESTORSKI DO DOKUMENTACJI PROJEKTOWEJ :</t>
    </r>
    <r>
      <rPr>
        <b/>
        <i/>
        <sz val="9"/>
        <color indexed="56"/>
        <rFont val="Arial CE"/>
        <family val="2"/>
      </rPr>
      <t xml:space="preserve"> „Budowa drogi relacji Nieprowice – Stara Zagość"</t>
    </r>
  </si>
  <si>
    <r>
      <t xml:space="preserve">KOSZTORYS OFERTOWY DO OPRACOWANIA PROJEKTOWEGO :  </t>
    </r>
    <r>
      <rPr>
        <b/>
        <i/>
        <sz val="9"/>
        <color indexed="56"/>
        <rFont val="Arial CE"/>
        <family val="2"/>
      </rPr>
      <t>„Budowa drogi relacji Nieprowice – Stara Zagość"</t>
    </r>
  </si>
  <si>
    <r>
      <t>KOSZTORYS INWESTORSKI DO PRZEDSIĘWZIĘCIA :</t>
    </r>
    <r>
      <rPr>
        <b/>
        <i/>
        <sz val="9"/>
        <color indexed="56"/>
        <rFont val="Arial CE"/>
        <family val="2"/>
      </rPr>
      <t>„Budowa drogi relacji Nieprowice – Stara Zagość"</t>
    </r>
  </si>
  <si>
    <t>mb</t>
  </si>
  <si>
    <t>17.</t>
  </si>
  <si>
    <t>Wykonanie zasypek przepustów piaskiem średnioziarnistym warstwami po</t>
  </si>
  <si>
    <t>13.</t>
  </si>
  <si>
    <t>14.</t>
  </si>
  <si>
    <t>15.</t>
  </si>
  <si>
    <t>16.</t>
  </si>
  <si>
    <t>Wykonanie nawierzchni z betonu asfaltowego dla ruchu KR1-warstwa</t>
  </si>
  <si>
    <t>18.</t>
  </si>
  <si>
    <t>19.</t>
  </si>
  <si>
    <t>20.</t>
  </si>
  <si>
    <t>21.</t>
  </si>
  <si>
    <t xml:space="preserve">Rozebranie nawierzchni drogi gminnej z betonu </t>
  </si>
  <si>
    <t>destruktu z rozbiórki poza teren budowy pod</t>
  </si>
  <si>
    <t xml:space="preserve">asfaltowego o grubości 8 cm wraz z odwozem </t>
  </si>
  <si>
    <r>
      <t xml:space="preserve">wykonanie przepustu 1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120 cm</t>
    </r>
  </si>
  <si>
    <t>Rozebranie podbudowy drogi gminnej z destruktu</t>
  </si>
  <si>
    <t>destruktu z rozbiórki poza teren budowy pod wy-</t>
  </si>
  <si>
    <r>
      <t xml:space="preserve">konanie przepustu 1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150 cm</t>
    </r>
  </si>
  <si>
    <t>odkopaniem części przelotowej</t>
  </si>
  <si>
    <t xml:space="preserve">stu ramowego o wymiarach 2,30 mx1,50 m wraz z </t>
  </si>
  <si>
    <t>Rozebranie części przelotowej istniejącego przepu-</t>
  </si>
  <si>
    <t>Wykonywanie części przelotowej przepustów drogo-</t>
  </si>
  <si>
    <t>m</t>
  </si>
  <si>
    <t>wych jednootworowych, która składa się z ławy fun-</t>
  </si>
  <si>
    <t>D-02.03.01.01</t>
  </si>
  <si>
    <t xml:space="preserve"> czeniu 10 cm</t>
  </si>
  <si>
    <t>D-01.03.02.05a</t>
  </si>
  <si>
    <t>D-01.03.02.24</t>
  </si>
  <si>
    <t>ODWODNIENIE DROGI</t>
  </si>
  <si>
    <t xml:space="preserve">IV. </t>
  </si>
  <si>
    <t>VI.</t>
  </si>
  <si>
    <t>VII.</t>
  </si>
  <si>
    <t>KALKULACJA   UPROSZCZONA</t>
  </si>
  <si>
    <t>,</t>
  </si>
  <si>
    <t>(przepust wykonany według rysunków z PB od nr 5.1</t>
  </si>
  <si>
    <t xml:space="preserve">damentowej ze stabilizacji o Rm = 5,00 Mpa o grub. </t>
  </si>
  <si>
    <t>50 cm, elementów prefabrykowanych skrzynkowych</t>
  </si>
  <si>
    <t>dwudzielnych o wym. 4,50 m x 2,00 m, z płytą zespa-</t>
  </si>
  <si>
    <t>lającą żelbetową, wykonaniem izolacji grubej i cien-</t>
  </si>
  <si>
    <t>kiej, warstwy betonu niekonstrukcyjnego jako zabez-</t>
  </si>
  <si>
    <t xml:space="preserve">pieczenie izolacji oraz wykonanie płyt przejściowych </t>
  </si>
  <si>
    <t>do nr 5.5 wraz z kotwami pod bariery ochronne)</t>
  </si>
  <si>
    <t>Wykonanie ścianek czołowych przepustu skrzyn-</t>
  </si>
  <si>
    <t xml:space="preserve">kowego z betonu konstrukcyjnego C 30/37 (B-30) </t>
  </si>
  <si>
    <t>dla przepustu skrzynkowego wraz z wykonaniem fu-</t>
  </si>
  <si>
    <t>ndamentów, deskowania, zbrojenia i izolacji ścian</t>
  </si>
  <si>
    <t>III. ODWODNIENIE DROGI</t>
  </si>
  <si>
    <t>II. ROBOTY ZIEMNE</t>
  </si>
  <si>
    <t>prefabrykatów betonowych jednootworowych,która składa się z ławy fun-</t>
  </si>
  <si>
    <t xml:space="preserve">Wykonanie części przelotowej przepustu skrzynkowego dwudzielnego z </t>
  </si>
  <si>
    <t xml:space="preserve">damentowej ze stabilizacji o Rm = 5,00 Mpa o grub., 50 cm, elementów </t>
  </si>
  <si>
    <t>płytą zespalającą żelbetową, wykonaniem izolacji grubej i cienkiej, warstwy</t>
  </si>
  <si>
    <t>betonu niekonstrukcyjnego jako zabezpieczenie izolacji oraz wykonanie</t>
  </si>
  <si>
    <t xml:space="preserve">Wykonanie ścianek czołowych przepustu skrzynkowego z betonu </t>
  </si>
  <si>
    <t>konstrukcyjnego C 30/37 (B-30) dla przepustu skrzynkowego wraz z wyko-</t>
  </si>
  <si>
    <t>naniem fundamentów, deskowania, zbrojenia i izolacji ścian ilość betonu</t>
  </si>
  <si>
    <t>22.</t>
  </si>
  <si>
    <t>23.</t>
  </si>
  <si>
    <t>24.</t>
  </si>
  <si>
    <t>Ustawienie barier ochronnych stalowych jednostronnych przekładko-</t>
  </si>
  <si>
    <t>25.</t>
  </si>
  <si>
    <t>IV. PODBUDOWA POD NAWIERZCHNIĘ DROGI GMINNEJ</t>
  </si>
  <si>
    <t>V. NAWIERZCHNIA DROGI GMINNEJ</t>
  </si>
  <si>
    <t>27.</t>
  </si>
  <si>
    <t>26.</t>
  </si>
  <si>
    <t>28.</t>
  </si>
  <si>
    <t>29.</t>
  </si>
  <si>
    <t>30.</t>
  </si>
  <si>
    <t>31.</t>
  </si>
  <si>
    <t>33.</t>
  </si>
  <si>
    <t>34.</t>
  </si>
  <si>
    <t>35.</t>
  </si>
  <si>
    <t>Umocnienie skarp rowów nowoprojektowanych - skarpa od strony drogi</t>
  </si>
  <si>
    <t>oraz dna rowu płytami betonowymi ażurowymi o wym. 60 x 40 x 10 cm</t>
  </si>
  <si>
    <t>36.</t>
  </si>
  <si>
    <t>przepust skrzynkowy</t>
  </si>
  <si>
    <t>37.</t>
  </si>
  <si>
    <t xml:space="preserve">Montaż zakończeń barier ochronnych stalowych jednostronnych </t>
  </si>
  <si>
    <t>VI. ROBOTY WYKOŃCZENIOWE</t>
  </si>
  <si>
    <t>VII. URZĄDZENIA BEZPIECZEŃSTWA RUCHU</t>
  </si>
  <si>
    <t>VIII. INNE ROBOTY</t>
  </si>
  <si>
    <r>
      <t xml:space="preserve">wykonanie przepustu 1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60 cm w km 0+480,50</t>
    </r>
  </si>
  <si>
    <r>
      <t xml:space="preserve">konanie przepustu 1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60 cm w km 0+723,50</t>
    </r>
  </si>
  <si>
    <r>
      <t xml:space="preserve">przedłużenia przepustu 1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100 cm w km 0+852,45</t>
    </r>
  </si>
  <si>
    <t>asfalt. o grub. 8 cm wraz z odwozem destruktu z</t>
  </si>
  <si>
    <t>rozbiórki poza teren budowy pod wykonanie prze-</t>
  </si>
  <si>
    <t xml:space="preserve">Rozebranie części istniejącego obiektu o wymiarach </t>
  </si>
  <si>
    <t>drewnianych o grubości 100 mm</t>
  </si>
  <si>
    <t xml:space="preserve">4,10 m x 1,20 m - rozbiórka nawierzchni z bali </t>
  </si>
  <si>
    <t xml:space="preserve">4,10 m x 1,20 m - rozbiórka belek poprzecznych </t>
  </si>
  <si>
    <t>wskazane przez Zamawiającego)</t>
  </si>
  <si>
    <t xml:space="preserve">stalowych o długości 5,00 m (odwóz w miejsce </t>
  </si>
  <si>
    <t xml:space="preserve">4,10 m x 1,20 m - rozbiórka przyczółków kamienno- </t>
  </si>
  <si>
    <t>betonowych z odwozem gruzu poza teren budowy</t>
  </si>
  <si>
    <t>gruzu poza teren budowy</t>
  </si>
  <si>
    <t>Rozbiórka ścianek czołowych betonowych prze-</t>
  </si>
  <si>
    <r>
      <t xml:space="preserve">pustów kołowych Ø 60cm i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100 cm z odwozem </t>
    </r>
  </si>
  <si>
    <t>D-01.02.04.22</t>
  </si>
  <si>
    <t>D-01.02.04.54</t>
  </si>
  <si>
    <t>D-01.02.04.62</t>
  </si>
  <si>
    <t>D-01.02.04.91</t>
  </si>
  <si>
    <t xml:space="preserve">Wykonanie nasypów z dokopu mechanicznie - ilośc </t>
  </si>
  <si>
    <t>z Tabeli Robót Ziemnych. Przywóz z dokopu zloka-</t>
  </si>
  <si>
    <t>Roboty ziemne poprzeczne (zużycie na miejscu) z wbu-</t>
  </si>
  <si>
    <t>dowaniem urobku wnasyp . Ilość robót z Tabeli Robót</t>
  </si>
  <si>
    <t>transportem urobku na terenie budowy (z wykorzysta-</t>
  </si>
  <si>
    <t xml:space="preserve"> z Tabeli Robót Ziemnych) </t>
  </si>
  <si>
    <t xml:space="preserve">niem gruntu z wykopów) na odległość do 0,8 km (ilość </t>
  </si>
  <si>
    <t>D-02.01.01.11</t>
  </si>
  <si>
    <t>D-02.01.01.12</t>
  </si>
  <si>
    <t>D-02.03.01.13</t>
  </si>
  <si>
    <t xml:space="preserve">Wykonywanie części przelotowej przepustów drogowych </t>
  </si>
  <si>
    <t>jednootworowych, która składa się z ławy fundamento-</t>
  </si>
  <si>
    <r>
      <t xml:space="preserve">wej ze stabilizacji o Rm = 5,00 MPa, rur żelbetowych </t>
    </r>
    <r>
      <rPr>
        <sz val="9"/>
        <rFont val="Czcionka tekstu podstawowego"/>
        <family val="0"/>
      </rPr>
      <t>Ø</t>
    </r>
    <r>
      <rPr>
        <sz val="9"/>
        <rFont val="Arial CE"/>
        <family val="2"/>
      </rPr>
      <t xml:space="preserve"> </t>
    </r>
  </si>
  <si>
    <t>100 cm, płyty  zespalającej żelbetowej i izolacji gru-</t>
  </si>
  <si>
    <t>bej i cienkiej-przedłużenie przepustu w km 0+852,45</t>
  </si>
  <si>
    <t>D-03.01.01.13</t>
  </si>
  <si>
    <t>lizowanego przez Wykonawcę)</t>
  </si>
  <si>
    <t>60 cm, płyty  zespalającej żelbetowej i izolacji gru-</t>
  </si>
  <si>
    <t>bej i cienkiej-przepust w km 0+723,50</t>
  </si>
  <si>
    <t>D-03.01.01.11</t>
  </si>
  <si>
    <t>bej i cienkiej-przedłużenie przepustu w km 0+480,50</t>
  </si>
  <si>
    <t>D-03.01.01.30</t>
  </si>
  <si>
    <t>D-03.01.06.12</t>
  </si>
  <si>
    <t>Wykonanie ścianek czołowych przepustów z betonu</t>
  </si>
  <si>
    <t>konstrukcyjnego C 30/37 (B-30) dla przepustów z rur</t>
  </si>
  <si>
    <t>Ø 100 cm wraz z wykonaniem deskowania, zbroje-</t>
  </si>
  <si>
    <t xml:space="preserve">przepustu w km 0+852,45 </t>
  </si>
  <si>
    <t xml:space="preserve">nia i izolacji ścian-ścianka czołowa na przedłużeniu </t>
  </si>
  <si>
    <t>D-03.01.06.11</t>
  </si>
  <si>
    <t>Wykonanie ścianek czołowych przepustów z prefa-</t>
  </si>
  <si>
    <r>
      <t xml:space="preserve">brykatów betonowych dla przepustu </t>
    </r>
    <r>
      <rPr>
        <sz val="9"/>
        <rFont val="Czcionka tekstu podstawowego"/>
        <family val="0"/>
      </rPr>
      <t>z rur Ø</t>
    </r>
    <r>
      <rPr>
        <sz val="9"/>
        <rFont val="Arial"/>
        <family val="2"/>
      </rPr>
      <t xml:space="preserve"> 60 cm wraz </t>
    </r>
  </si>
  <si>
    <t xml:space="preserve">z wykonaniem izolacji ścian-prefabrykaty żelbetowe </t>
  </si>
  <si>
    <t>Drogowych z 2007 r. (km 0+723,50)</t>
  </si>
  <si>
    <t>zgodnie z rys. z PB nr 4.3 i Katalogiem Przepustów</t>
  </si>
  <si>
    <r>
      <rPr>
        <sz val="9"/>
        <rFont val="Czcionka tekstu podstawowego"/>
        <family val="0"/>
      </rPr>
      <t>dla przepustów z rur Ø</t>
    </r>
    <r>
      <rPr>
        <sz val="9"/>
        <rFont val="Arial"/>
        <family val="2"/>
      </rPr>
      <t xml:space="preserve"> 60 cm wraz z wykonaniem de-</t>
    </r>
  </si>
  <si>
    <t>przedłużeniu przepustu w km 0+480,50</t>
  </si>
  <si>
    <t xml:space="preserve">skowania, zbrojenia i izolacji ścian-ścianki czołowe na </t>
  </si>
  <si>
    <t>przepust zjazdowy w km 0+485,50</t>
  </si>
  <si>
    <r>
      <t xml:space="preserve">brykatów betonowych dla przepustu </t>
    </r>
    <r>
      <rPr>
        <sz val="9"/>
        <rFont val="Czcionka tekstu podstawowego"/>
        <family val="0"/>
      </rPr>
      <t>z rur Ø</t>
    </r>
    <r>
      <rPr>
        <sz val="9"/>
        <rFont val="Arial"/>
        <family val="2"/>
      </rPr>
      <t xml:space="preserve"> 50 cm wraz </t>
    </r>
  </si>
  <si>
    <t>z wykonaniem izolacji ścian -prefabrykaty żelbetowe</t>
  </si>
  <si>
    <t xml:space="preserve"> ze ściankami skośnymi (tzw. "dok" dla przep. 1 Ø 50) </t>
  </si>
  <si>
    <r>
      <t xml:space="preserve">wej ze stabilizacji o Rm = 5,00 MPa, rur PEHD </t>
    </r>
    <r>
      <rPr>
        <sz val="9"/>
        <rFont val="Czcionka tekstu podstawowego"/>
        <family val="0"/>
      </rPr>
      <t>Ø</t>
    </r>
    <r>
      <rPr>
        <sz val="9"/>
        <rFont val="Arial CE"/>
        <family val="2"/>
      </rPr>
      <t xml:space="preserve"> 50 cm- </t>
    </r>
  </si>
  <si>
    <t>nistym warstwami po 20 cm dla wszystkich przepustów</t>
  </si>
  <si>
    <t>Wykonanie zasypek przepustów piaskiem średnioziar-</t>
  </si>
  <si>
    <t xml:space="preserve">Profilowanie i zagęszczenie podłoża pod warstwy </t>
  </si>
  <si>
    <t>D-04.01.01.31</t>
  </si>
  <si>
    <t xml:space="preserve">stabilizacji cementem, stabilizacja o wytrzymałości </t>
  </si>
  <si>
    <t xml:space="preserve">niach stacjonarnych </t>
  </si>
  <si>
    <t>konstrukcyjne nawierzchni wykonywane mech.</t>
  </si>
  <si>
    <t>D-04.05.01.23</t>
  </si>
  <si>
    <t>Rm=2,5 Mpa o grub. 20 cm wykonana w betoniar-</t>
  </si>
  <si>
    <t>Wykonanie wyrównania istniejącej podbudowy z des-</t>
  </si>
  <si>
    <t>truktu mieszanką niezwiązaną  C50/30 (kruszywo łama-</t>
  </si>
  <si>
    <t>dostosowanej do projektowanej niwelety</t>
  </si>
  <si>
    <t xml:space="preserve">ne stabilizowane mechanicznie)o zmiennej grubości </t>
  </si>
  <si>
    <t>D-04.04.01.11</t>
  </si>
  <si>
    <t>D-04.08.01.22</t>
  </si>
  <si>
    <t xml:space="preserve">Wykonanie nawierzchni z betonu asfaltowego dla </t>
  </si>
  <si>
    <t>ruchu KR1 - warstwa wiążąca z betonu asfaltowego AC</t>
  </si>
  <si>
    <t>11W o grubości 4 cm</t>
  </si>
  <si>
    <t>D-05.03.05.11</t>
  </si>
  <si>
    <t>asfaltowego AC 22P o zmiennej grubości</t>
  </si>
  <si>
    <t>D-04.08.01.11</t>
  </si>
  <si>
    <t>asfaltowego AC 8S o grubości 5 cm</t>
  </si>
  <si>
    <t xml:space="preserve">Umocnienie skarp rowów nowoprojektowanych - skarpa </t>
  </si>
  <si>
    <t xml:space="preserve">od strony drogi oraz dna rowu płytami betonowymi </t>
  </si>
  <si>
    <t>D-06.01.01.66</t>
  </si>
  <si>
    <t>ażurowymi o wym. 60 x 40 x 10 cm, wypełnienie wolnych</t>
  </si>
  <si>
    <t>przestrzeni i obsianie trawą, podsypka cem.-piaskowa</t>
  </si>
  <si>
    <t>z wypełnieniem wolnych przestrzeni humusem,podsypka cem.-piask. 5 cm</t>
  </si>
  <si>
    <t>Umocnienie skarp wlotu i wylotu przepustu skrzynkowe-</t>
  </si>
  <si>
    <t>go 4,50 m x 2,00 m na długości 3,0 m płytami betono-</t>
  </si>
  <si>
    <t xml:space="preserve">wymi ażurowymi o wym. 60 x 40 x 10 cm z wypełnieniem </t>
  </si>
  <si>
    <t>wolnych przestrzeni humusem,podsypka cem.-piask.</t>
  </si>
  <si>
    <t>32.</t>
  </si>
  <si>
    <t>folia odblaskowa II generacji</t>
  </si>
  <si>
    <t xml:space="preserve">(2 szt) i tablic T-6c(2 szt) ze słupkami do znaków, </t>
  </si>
  <si>
    <t>ków wodnych i cieku, w tym przepust skrzynkowy</t>
  </si>
  <si>
    <t>przekładkowych  typu SP-09/2 na długości zbiorni-</t>
  </si>
  <si>
    <t xml:space="preserve">Ustawienie barier ochronnych stalowych jednostronnych </t>
  </si>
  <si>
    <t>280-5</t>
  </si>
  <si>
    <t>D-07.02.01.41</t>
  </si>
  <si>
    <t>D-07.05.01.11</t>
  </si>
  <si>
    <t xml:space="preserve">jednostronnych przekładkowych na zjazdach tzw. </t>
  </si>
  <si>
    <t xml:space="preserve">"baranimi rogami" </t>
  </si>
  <si>
    <t>Montaż zakończeń barier ochronnych stalowych</t>
  </si>
  <si>
    <t xml:space="preserve"> zasypaniem i zagęszczeniem zasypki wodociągu)</t>
  </si>
  <si>
    <t xml:space="preserve">Wykonanie zabezpieczenia wodociągu przez założenie </t>
  </si>
  <si>
    <r>
      <t>m</t>
    </r>
    <r>
      <rPr>
        <vertAlign val="superscript"/>
        <sz val="9"/>
        <rFont val="Arial"/>
        <family val="2"/>
      </rPr>
      <t>2</t>
    </r>
  </si>
  <si>
    <t>mechanicznie (mieszanki nie związanej C50/30) o</t>
  </si>
  <si>
    <r>
      <t>m</t>
    </r>
    <r>
      <rPr>
        <vertAlign val="superscript"/>
        <sz val="9"/>
        <rFont val="Arial"/>
        <family val="2"/>
      </rPr>
      <t>3</t>
    </r>
  </si>
  <si>
    <t>38.</t>
  </si>
  <si>
    <t>D-01.02.01.12</t>
  </si>
  <si>
    <t>pni mechanicznie)o średnicy 46-55 cm bez utrudnień)</t>
  </si>
  <si>
    <t>Karczowanie drzew (ścinanie drzew i karczowanie</t>
  </si>
  <si>
    <r>
      <t xml:space="preserve"> rur osłonowych dwudzielnych </t>
    </r>
    <r>
      <rPr>
        <sz val="9"/>
        <rFont val="Czcionka tekstu podstawowego"/>
        <family val="0"/>
      </rPr>
      <t xml:space="preserve">Ø 150 mm </t>
    </r>
    <r>
      <rPr>
        <sz val="9"/>
        <rFont val="Arial CE"/>
        <family val="2"/>
      </rPr>
      <t>(z odkopaniem</t>
    </r>
  </si>
  <si>
    <t>Ustawienie znaków drogowych A-7 (2 szt.), D-1 (2 szt.) i tablic T-6c</t>
  </si>
  <si>
    <t>VIII.</t>
  </si>
  <si>
    <t xml:space="preserve">V. </t>
  </si>
  <si>
    <t>II.</t>
  </si>
  <si>
    <t>ROBOTY ZIEMNE</t>
  </si>
  <si>
    <t>Nasypy wykonywane mechanicznie z gruntu kat. I-IV z</t>
  </si>
  <si>
    <t xml:space="preserve">Wykonywanie podbudowy pod nawierzchnię drogi ze </t>
  </si>
  <si>
    <t xml:space="preserve">Wykonywanie części przelotowej przepustów drogowych, </t>
  </si>
  <si>
    <t>Wykonywanie części przelotowej przepustów drogowych</t>
  </si>
  <si>
    <t>Ustawienie znaków drogowych A-7 (2 szt.), D-1 (2 szt.)</t>
  </si>
  <si>
    <t>i tablic T-6c(2 szt) ze słupkami do znaków, folia</t>
  </si>
  <si>
    <t>odblaskowa II generacji</t>
  </si>
  <si>
    <t>39.</t>
  </si>
  <si>
    <t>(humusu), grubość warstwy do 15 cm</t>
  </si>
  <si>
    <t xml:space="preserve">Mechaniczne usunięcie warstwy ziemi urodzajnej </t>
  </si>
  <si>
    <t>D-04.08.04.11</t>
  </si>
  <si>
    <t xml:space="preserve">SPORZĄDZONY NA PODSTAWIE BIULETYNU CEN DROGOWYCH BCD I KWARTAŁ 2018 r. </t>
  </si>
  <si>
    <t xml:space="preserve">ściany boczne murowane z kamienia wraz ze stropem </t>
  </si>
  <si>
    <t xml:space="preserve">Rozbiórka ścianek czołowych betonowych przepustu ramowego </t>
  </si>
  <si>
    <t>4*2,0m*1,5m*0,4m</t>
  </si>
  <si>
    <t>□ 3,0m*2,0m cztery ścianki</t>
  </si>
  <si>
    <r>
      <t xml:space="preserve">Wykonanie wykopów pod fundament przepustu </t>
    </r>
    <r>
      <rPr>
        <sz val="10"/>
        <rFont val="Czcionka tekstu podstawowego"/>
        <family val="0"/>
      </rPr>
      <t>□ 3,0m x 2,0m</t>
    </r>
  </si>
  <si>
    <t>Rozbiórka podbudowy drogi powiatowej z kruszywa łamanego stabili-</t>
  </si>
  <si>
    <t>zowanego mechanicznie o grubości 20 cm</t>
  </si>
  <si>
    <t>oraz odkopanie istniejącego przepustu</t>
  </si>
  <si>
    <t>9m*3,4m*0,4+2*2,0m*9m*0,4m</t>
  </si>
  <si>
    <t>10m*5m*0,8m+9m*5,0m*0,4m</t>
  </si>
  <si>
    <t>prefabrykowanych skrzynkowych dwudzielnych o wym. 3,00 m x 2,00 m, z</t>
  </si>
  <si>
    <t>kotewami pod bariery ochronne (zabetonowanie)</t>
  </si>
  <si>
    <t>mb - 9</t>
  </si>
  <si>
    <t>20 cm dla przepustu</t>
  </si>
  <si>
    <t>(9,0m*2,50)**2m</t>
  </si>
  <si>
    <t xml:space="preserve">IV. PODBUDOWA POD NAWIERZCHNIĘ DROGI </t>
  </si>
  <si>
    <t xml:space="preserve">V. NAWIERZCHNIA DROGI </t>
  </si>
  <si>
    <t>(5m*3m+2m*5m*2)*2</t>
  </si>
  <si>
    <t>wych  typu SP-09/2 na długości przepustu skrzynkowego</t>
  </si>
  <si>
    <t>obustronnie 2* 8,0m</t>
  </si>
  <si>
    <t xml:space="preserve">przekładkowych h tzw. "baranimi rogami" </t>
  </si>
  <si>
    <t>Wykonanie nawierzchni z betonu asfaltowego dla ruchu KR3-warstwa</t>
  </si>
  <si>
    <t>wiążąca z betonu asfaltowego AC16W o grubości 6 cm na przepuście</t>
  </si>
  <si>
    <t>ścieralna z betonu asfaltowego AC 8S o grubości 5 cm na przepuście</t>
  </si>
  <si>
    <t>pustu</t>
  </si>
  <si>
    <t xml:space="preserve">Rozbiórka podbudowy drogi powiatowej z kruszywa </t>
  </si>
  <si>
    <t>20 cm</t>
  </si>
  <si>
    <t xml:space="preserve">łamanego stabilizowanego mechanicznie o grubości </t>
  </si>
  <si>
    <t xml:space="preserve">z kamienia wraz ze stropem </t>
  </si>
  <si>
    <t xml:space="preserve">o wymiarach 3,0 m x 2,0 m ściany boczne murowane </t>
  </si>
  <si>
    <t xml:space="preserve">Rozbiórka ścianek czołowych betonowych przepustu </t>
  </si>
  <si>
    <t>ramowego □ 3,0m*2,0 m cztery ścianki</t>
  </si>
  <si>
    <t>dwudzielnych o wym. 3,00 m x 2,00 m, z płytą zespa-</t>
  </si>
  <si>
    <t>pieczenie izolacji oraz wykonanie zabetonowania kotew</t>
  </si>
  <si>
    <t>pod bariery ochronne stalowe</t>
  </si>
  <si>
    <r>
      <t>19,1m</t>
    </r>
    <r>
      <rPr>
        <vertAlign val="superscript"/>
        <sz val="9"/>
        <rFont val="Arial CE"/>
        <family val="0"/>
      </rPr>
      <t>3</t>
    </r>
  </si>
  <si>
    <t>IV. PODBUDOWA POD NAWIERZCHNIĘ DROGI</t>
  </si>
  <si>
    <t>ruchu KR3 - warstwa wiążąca z betonu asfaltowego AC</t>
  </si>
  <si>
    <t>16W o grubości 6 cm</t>
  </si>
  <si>
    <t>przekładkowych  typu SP-09/2 na długości przepustu</t>
  </si>
  <si>
    <r>
      <t xml:space="preserve">Wykonanie wykopów pod fundament przepustu </t>
    </r>
    <r>
      <rPr>
        <sz val="10"/>
        <rFont val="Czcionka tekstu podstawowego"/>
        <family val="0"/>
      </rPr>
      <t xml:space="preserve">□ </t>
    </r>
  </si>
  <si>
    <t>3,0m x 2,0 m oraz odkopanie istniejącego przepustu</t>
  </si>
  <si>
    <t>D-01.02.04.12</t>
  </si>
  <si>
    <t>D-04.07.01.11</t>
  </si>
  <si>
    <t>D-05.03.05.12</t>
  </si>
  <si>
    <t>D-05.03.05.31</t>
  </si>
  <si>
    <t xml:space="preserve">Wykonanie wykopów pod koryto drogi na dojazdach </t>
  </si>
  <si>
    <t>III. PRZEPUST POD KORONĄ DROGI</t>
  </si>
  <si>
    <t>betonowe z odwozem gruzu poza teren budowy</t>
  </si>
  <si>
    <t>Wykonanie podbudowy nawierzchni drogi z betonu asfa-</t>
  </si>
  <si>
    <t>ltowego AC 22P o grubości 7 cm</t>
  </si>
  <si>
    <t>C50/30) o grubości 22 cm</t>
  </si>
  <si>
    <t xml:space="preserve">VI. ROBOTY WYKOŃCZENIOWE </t>
  </si>
  <si>
    <t>bości 7 cm beton asfaltowy AC 22P</t>
  </si>
  <si>
    <t>Rozebranie części przelotowej istniejącego obiektu o wymiarach 3,0 mx2,0 m</t>
  </si>
  <si>
    <t xml:space="preserve">bości 8 cm wraz z odwozem destruktu z rozbiórki poza teren budowy </t>
  </si>
  <si>
    <t>Rozebranie nawierzchni drogi powiatowej z betonu asfaltowego o gru-</t>
  </si>
  <si>
    <t xml:space="preserve">Wykonanie wykopów pod koryto drogi powiatowej na dojazdach </t>
  </si>
  <si>
    <t>Wykonanie podbudowy  z betonu asfaltowego dla ruchu KR3 - o gru-</t>
  </si>
  <si>
    <t xml:space="preserve">Wykonanie warstwy odsączającej z piasku średnioziarnistego  </t>
  </si>
  <si>
    <t>Wykonanie warstwy odsączającej z piasku średnioziar-</t>
  </si>
  <si>
    <t>nistego mechanicznie o gr. 20 cm-dojazdy do przepustu</t>
  </si>
  <si>
    <t>w korycie drogi powiatowej-dojazdy do przepustu (wylicz. Poz. 10)</t>
  </si>
  <si>
    <t xml:space="preserve">dla ruchu KR3 - warstwa ścieralna z betonu </t>
  </si>
  <si>
    <t xml:space="preserve">Rozebranie części przelotowej istniejącego obiektu </t>
  </si>
  <si>
    <r>
      <t>KOSZTORYS OFERTOWY DLA PRZEDSIĘWZIĘCIA :</t>
    </r>
    <r>
      <rPr>
        <b/>
        <i/>
        <sz val="9"/>
        <rFont val="Arial CE"/>
        <family val="0"/>
      </rPr>
      <t xml:space="preserve"> „Remont przepustu pod koroną drogi</t>
    </r>
  </si>
  <si>
    <t>I. ROBOTY PRZYGOTOWAWCZE I ROZBIÓRKOWE</t>
  </si>
  <si>
    <t>go 3,00 m x 2,00 m na długości 3,0 m płytami betono-</t>
  </si>
  <si>
    <t>szt. 2</t>
  </si>
  <si>
    <t xml:space="preserve">VII. URZĄDZENIA BEZPIECZEŃSTWA RUCHU </t>
  </si>
  <si>
    <t>Wykonanie doziarnienia poboczy kruszywem łama-</t>
  </si>
  <si>
    <t>D-05.02.01.01</t>
  </si>
  <si>
    <t xml:space="preserve">nym stabilizowanym mechanicznie 0/31,5 mm o </t>
  </si>
  <si>
    <t>grubości warstwy 10 cm</t>
  </si>
  <si>
    <t>Wykonanie doziarnienia poboczy z kruszywa łamanego stabilizowanego me-</t>
  </si>
  <si>
    <t>chanicznie 0/31,5 mm o grubości warstwy 10 cm</t>
  </si>
  <si>
    <t>100,0 m*1,0m*2</t>
  </si>
  <si>
    <t>do przepustu 100m*5,20*0,3=156m3</t>
  </si>
  <si>
    <t>asfaltowego AC 8S o grubości 4 cm</t>
  </si>
  <si>
    <r>
      <t>PRZEDMIAR ROBÓT do Przedsięwzięcia :</t>
    </r>
    <r>
      <rPr>
        <b/>
        <i/>
        <sz val="10"/>
        <color indexed="56"/>
        <rFont val="Arial CE"/>
        <family val="2"/>
      </rPr>
      <t>„Remont przepustu pod koroną drogi</t>
    </r>
  </si>
  <si>
    <r>
      <t xml:space="preserve">pod wykonanie przepustu skrzynkowego </t>
    </r>
    <r>
      <rPr>
        <sz val="10"/>
        <rFont val="Czcionka tekstu podstawowego"/>
        <family val="0"/>
      </rPr>
      <t>□ 3,0m x 2,0m</t>
    </r>
  </si>
  <si>
    <t>105,0m*5,0m</t>
  </si>
  <si>
    <t>i dojazdach 100m*5,0m+39m2</t>
  </si>
  <si>
    <t>5,2m*100m+39m2</t>
  </si>
  <si>
    <t>powiatowej nr 0228T Krasów - Radków (przepust ramowy ) w km 8+199 do km 8+304"</t>
  </si>
  <si>
    <t>powiatowej nr 0228T Krasów - Radków (przepust ramowy) w km 8+199 do km 8+304"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</si>
</sst>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[$-415]d\ mmmm\ yyyy"/>
    <numFmt numFmtId="174" formatCode="[$-415]dddd\,\ d\ mmmm\ yyyy"/>
  </numFmts>
  <fonts count="47">
    <font>
      <sz val="10"/>
      <name val="Arial"/>
      <family val="0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9"/>
      <color indexed="56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10"/>
      <name val="Czcionka tekstu podstawowego"/>
      <family val="0"/>
    </font>
    <font>
      <sz val="9"/>
      <name val="Czcionka tekstu podstawowego"/>
      <family val="0"/>
    </font>
    <font>
      <b/>
      <i/>
      <sz val="9"/>
      <name val="Arial CE"/>
      <family val="2"/>
    </font>
    <font>
      <b/>
      <i/>
      <sz val="10"/>
      <color indexed="56"/>
      <name val="Arial CE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 CE"/>
      <family val="2"/>
    </font>
    <font>
      <vertAlign val="superscript"/>
      <sz val="9"/>
      <name val="Arial CE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45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5" fillId="20" borderId="15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5" fillId="20" borderId="17" xfId="0" applyFont="1" applyFill="1" applyBorder="1" applyAlignment="1">
      <alignment/>
    </xf>
    <xf numFmtId="0" fontId="5" fillId="20" borderId="18" xfId="0" applyFont="1" applyFill="1" applyBorder="1" applyAlignment="1">
      <alignment/>
    </xf>
    <xf numFmtId="2" fontId="5" fillId="20" borderId="1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/>
    </xf>
    <xf numFmtId="0" fontId="7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24" borderId="2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3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NumberFormat="1" applyAlignment="1">
      <alignment/>
    </xf>
    <xf numFmtId="0" fontId="5" fillId="20" borderId="14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0" fillId="0" borderId="14" xfId="0" applyNumberFormat="1" applyBorder="1" applyAlignment="1">
      <alignment/>
    </xf>
    <xf numFmtId="0" fontId="2" fillId="20" borderId="14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2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35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9" fillId="24" borderId="35" xfId="0" applyFont="1" applyFill="1" applyBorder="1" applyAlignment="1">
      <alignment/>
    </xf>
    <xf numFmtId="0" fontId="9" fillId="24" borderId="3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20" borderId="39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18" fillId="0" borderId="25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2" fontId="0" fillId="0" borderId="42" xfId="0" applyNumberFormat="1" applyBorder="1" applyAlignment="1">
      <alignment/>
    </xf>
    <xf numFmtId="0" fontId="18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5" fillId="0" borderId="41" xfId="0" applyFont="1" applyBorder="1" applyAlignment="1">
      <alignment/>
    </xf>
    <xf numFmtId="0" fontId="10" fillId="0" borderId="12" xfId="0" applyFont="1" applyBorder="1" applyAlignment="1">
      <alignment/>
    </xf>
    <xf numFmtId="0" fontId="25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30" xfId="0" applyFont="1" applyFill="1" applyBorder="1" applyAlignment="1">
      <alignment/>
    </xf>
    <xf numFmtId="0" fontId="0" fillId="0" borderId="36" xfId="0" applyBorder="1" applyAlignment="1">
      <alignment/>
    </xf>
    <xf numFmtId="0" fontId="10" fillId="24" borderId="3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25" fillId="0" borderId="40" xfId="0" applyFont="1" applyBorder="1" applyAlignment="1">
      <alignment/>
    </xf>
    <xf numFmtId="0" fontId="10" fillId="24" borderId="11" xfId="0" applyFont="1" applyFill="1" applyBorder="1" applyAlignment="1">
      <alignment/>
    </xf>
    <xf numFmtId="0" fontId="10" fillId="24" borderId="29" xfId="0" applyFont="1" applyFill="1" applyBorder="1" applyAlignment="1">
      <alignment/>
    </xf>
    <xf numFmtId="0" fontId="10" fillId="0" borderId="29" xfId="0" applyFont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43" xfId="0" applyFont="1" applyBorder="1" applyAlignment="1">
      <alignment/>
    </xf>
    <xf numFmtId="2" fontId="0" fillId="0" borderId="43" xfId="0" applyNumberFormat="1" applyBorder="1" applyAlignment="1">
      <alignment/>
    </xf>
    <xf numFmtId="166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18" fillId="0" borderId="44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6" fillId="0" borderId="21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37" xfId="0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9" fillId="0" borderId="21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2" fontId="6" fillId="0" borderId="3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41" xfId="0" applyFont="1" applyBorder="1" applyAlignment="1">
      <alignment/>
    </xf>
    <xf numFmtId="0" fontId="18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24" borderId="29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24" xfId="0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28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37" xfId="0" applyFont="1" applyFill="1" applyBorder="1" applyAlignment="1">
      <alignment/>
    </xf>
    <xf numFmtId="166" fontId="0" fillId="0" borderId="42" xfId="0" applyNumberFormat="1" applyBorder="1" applyAlignment="1">
      <alignment/>
    </xf>
    <xf numFmtId="0" fontId="18" fillId="0" borderId="2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1" xfId="0" applyNumberForma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5" xfId="0" applyFont="1" applyBorder="1" applyAlignment="1">
      <alignment/>
    </xf>
    <xf numFmtId="2" fontId="9" fillId="0" borderId="22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19" fillId="0" borderId="50" xfId="0" applyFont="1" applyBorder="1" applyAlignment="1">
      <alignment/>
    </xf>
    <xf numFmtId="0" fontId="0" fillId="0" borderId="44" xfId="0" applyBorder="1" applyAlignment="1">
      <alignment/>
    </xf>
    <xf numFmtId="2" fontId="0" fillId="0" borderId="51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24" borderId="49" xfId="0" applyFont="1" applyFill="1" applyBorder="1" applyAlignment="1">
      <alignment/>
    </xf>
    <xf numFmtId="0" fontId="1" fillId="24" borderId="35" xfId="0" applyFont="1" applyFill="1" applyBorder="1" applyAlignment="1">
      <alignment/>
    </xf>
    <xf numFmtId="4" fontId="0" fillId="0" borderId="12" xfId="0" applyNumberFormat="1" applyBorder="1" applyAlignment="1">
      <alignment/>
    </xf>
    <xf numFmtId="0" fontId="1" fillId="0" borderId="25" xfId="0" applyNumberFormat="1" applyFont="1" applyBorder="1" applyAlignment="1">
      <alignment horizontal="left"/>
    </xf>
    <xf numFmtId="164" fontId="2" fillId="0" borderId="25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164" fontId="2" fillId="0" borderId="24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2" fontId="0" fillId="0" borderId="46" xfId="0" applyNumberFormat="1" applyFont="1" applyBorder="1" applyAlignment="1">
      <alignment/>
    </xf>
    <xf numFmtId="165" fontId="0" fillId="0" borderId="32" xfId="0" applyNumberFormat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NumberFormat="1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52" xfId="0" applyFont="1" applyFill="1" applyBorder="1" applyAlignment="1">
      <alignment/>
    </xf>
    <xf numFmtId="2" fontId="1" fillId="20" borderId="12" xfId="0" applyNumberFormat="1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11" fillId="20" borderId="39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0" fillId="0" borderId="52" xfId="0" applyBorder="1" applyAlignment="1">
      <alignment/>
    </xf>
    <xf numFmtId="4" fontId="0" fillId="0" borderId="0" xfId="0" applyNumberFormat="1" applyAlignment="1">
      <alignment/>
    </xf>
    <xf numFmtId="4" fontId="10" fillId="0" borderId="27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10" fillId="0" borderId="34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6" fillId="20" borderId="13" xfId="0" applyFont="1" applyFill="1" applyBorder="1" applyAlignment="1">
      <alignment/>
    </xf>
    <xf numFmtId="0" fontId="6" fillId="0" borderId="36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2" fontId="0" fillId="0" borderId="54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0" fontId="6" fillId="20" borderId="14" xfId="0" applyFont="1" applyFill="1" applyBorder="1" applyAlignment="1">
      <alignment/>
    </xf>
    <xf numFmtId="0" fontId="2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50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1" fillId="20" borderId="13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4" fontId="5" fillId="20" borderId="15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5" fillId="20" borderId="15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1" fillId="20" borderId="15" xfId="0" applyNumberFormat="1" applyFont="1" applyFill="1" applyBorder="1" applyAlignment="1">
      <alignment horizontal="right"/>
    </xf>
    <xf numFmtId="4" fontId="2" fillId="20" borderId="15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2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4" fontId="0" fillId="0" borderId="34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55" xfId="0" applyBorder="1" applyAlignment="1">
      <alignment/>
    </xf>
    <xf numFmtId="0" fontId="7" fillId="0" borderId="43" xfId="0" applyFont="1" applyBorder="1" applyAlignment="1">
      <alignment/>
    </xf>
    <xf numFmtId="2" fontId="0" fillId="0" borderId="55" xfId="0" applyNumberFormat="1" applyBorder="1" applyAlignment="1">
      <alignment/>
    </xf>
    <xf numFmtId="4" fontId="9" fillId="0" borderId="43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18" fillId="0" borderId="29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9" fillId="24" borderId="36" xfId="0" applyFont="1" applyFill="1" applyBorder="1" applyAlignment="1">
      <alignment/>
    </xf>
    <xf numFmtId="0" fontId="9" fillId="24" borderId="50" xfId="0" applyFont="1" applyFill="1" applyBorder="1" applyAlignment="1">
      <alignment/>
    </xf>
    <xf numFmtId="0" fontId="9" fillId="24" borderId="27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4" fontId="10" fillId="0" borderId="15" xfId="0" applyNumberFormat="1" applyFont="1" applyBorder="1" applyAlignment="1">
      <alignment/>
    </xf>
    <xf numFmtId="0" fontId="18" fillId="0" borderId="12" xfId="0" applyNumberFormat="1" applyFont="1" applyBorder="1" applyAlignment="1">
      <alignment/>
    </xf>
    <xf numFmtId="0" fontId="20" fillId="0" borderId="35" xfId="0" applyFont="1" applyFill="1" applyBorder="1" applyAlignment="1">
      <alignment/>
    </xf>
    <xf numFmtId="2" fontId="0" fillId="0" borderId="37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4" fontId="0" fillId="0" borderId="47" xfId="0" applyNumberFormat="1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53">
      <alignment/>
      <protection/>
    </xf>
    <xf numFmtId="2" fontId="0" fillId="0" borderId="0" xfId="53" applyNumberFormat="1">
      <alignment/>
      <protection/>
    </xf>
    <xf numFmtId="0" fontId="1" fillId="0" borderId="0" xfId="53" applyFont="1" applyAlignment="1">
      <alignment horizontal="left"/>
      <protection/>
    </xf>
    <xf numFmtId="0" fontId="0" fillId="0" borderId="0" xfId="53" applyNumberForma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0" borderId="0" xfId="53" applyFont="1">
      <alignment/>
      <protection/>
    </xf>
    <xf numFmtId="0" fontId="6" fillId="0" borderId="10" xfId="54" applyNumberFormat="1" applyFont="1" applyBorder="1" applyAlignment="1">
      <alignment horizontal="center"/>
      <protection/>
    </xf>
    <xf numFmtId="0" fontId="6" fillId="0" borderId="12" xfId="54" applyNumberFormat="1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2" fontId="6" fillId="0" borderId="40" xfId="54" applyNumberFormat="1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41" xfId="54" applyNumberFormat="1" applyFont="1" applyBorder="1" applyAlignment="1">
      <alignment horizontal="center"/>
      <protection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46" xfId="0" applyBorder="1" applyAlignment="1">
      <alignment/>
    </xf>
    <xf numFmtId="2" fontId="1" fillId="20" borderId="15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2" fontId="0" fillId="0" borderId="0" xfId="55" applyNumberFormat="1" applyBorder="1">
      <alignment/>
      <protection/>
    </xf>
    <xf numFmtId="0" fontId="7" fillId="0" borderId="0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1" fillId="0" borderId="55" xfId="0" applyNumberFormat="1" applyFont="1" applyBorder="1" applyAlignment="1">
      <alignment/>
    </xf>
    <xf numFmtId="0" fontId="1" fillId="0" borderId="47" xfId="0" applyFont="1" applyFill="1" applyBorder="1" applyAlignment="1">
      <alignment/>
    </xf>
    <xf numFmtId="0" fontId="2" fillId="0" borderId="55" xfId="0" applyFont="1" applyBorder="1" applyAlignment="1">
      <alignment horizontal="center"/>
    </xf>
    <xf numFmtId="2" fontId="2" fillId="0" borderId="55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29" fillId="0" borderId="24" xfId="0" applyFont="1" applyBorder="1" applyAlignment="1">
      <alignment/>
    </xf>
    <xf numFmtId="164" fontId="0" fillId="0" borderId="2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9" fillId="0" borderId="47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2" fontId="2" fillId="0" borderId="32" xfId="0" applyNumberFormat="1" applyFont="1" applyBorder="1" applyAlignment="1">
      <alignment/>
    </xf>
    <xf numFmtId="0" fontId="2" fillId="0" borderId="29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2" fontId="0" fillId="0" borderId="31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0" fillId="0" borderId="53" xfId="0" applyBorder="1" applyAlignment="1">
      <alignment/>
    </xf>
    <xf numFmtId="0" fontId="6" fillId="0" borderId="29" xfId="54" applyFont="1" applyBorder="1" applyAlignment="1">
      <alignment horizontal="center"/>
      <protection/>
    </xf>
    <xf numFmtId="2" fontId="6" fillId="0" borderId="34" xfId="54" applyNumberFormat="1" applyFont="1" applyBorder="1" applyAlignment="1">
      <alignment horizontal="center"/>
      <protection/>
    </xf>
    <xf numFmtId="0" fontId="5" fillId="20" borderId="13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5" fillId="20" borderId="18" xfId="0" applyFont="1" applyFill="1" applyBorder="1" applyAlignment="1">
      <alignment/>
    </xf>
    <xf numFmtId="0" fontId="5" fillId="20" borderId="15" xfId="0" applyFont="1" applyFill="1" applyBorder="1" applyAlignment="1">
      <alignment/>
    </xf>
    <xf numFmtId="0" fontId="6" fillId="20" borderId="39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14" xfId="0" applyNumberFormat="1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11" fillId="20" borderId="39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 horizontal="left"/>
    </xf>
    <xf numFmtId="2" fontId="0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3" fillId="0" borderId="0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12" fillId="20" borderId="13" xfId="0" applyNumberFormat="1" applyFont="1" applyFill="1" applyBorder="1" applyAlignment="1">
      <alignment horizontal="center"/>
    </xf>
    <xf numFmtId="4" fontId="12" fillId="20" borderId="52" xfId="0" applyNumberFormat="1" applyFont="1" applyFill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view="pageLayout" zoomScale="110" zoomScaleNormal="110" zoomScalePageLayoutView="110" workbookViewId="0" topLeftCell="A53">
      <selection activeCell="B82" sqref="B82"/>
    </sheetView>
  </sheetViews>
  <sheetFormatPr defaultColWidth="9.140625" defaultRowHeight="12.75"/>
  <cols>
    <col min="1" max="1" width="3.57421875" style="0" customWidth="1"/>
    <col min="2" max="2" width="67.140625" style="0" bestFit="1" customWidth="1"/>
    <col min="3" max="3" width="9.00390625" style="0" customWidth="1"/>
    <col min="4" max="4" width="8.7109375" style="0" customWidth="1"/>
  </cols>
  <sheetData>
    <row r="1" spans="1:4" ht="12.75">
      <c r="A1" s="432" t="s">
        <v>370</v>
      </c>
      <c r="B1" s="432"/>
      <c r="C1" s="432"/>
      <c r="D1" s="432"/>
    </row>
    <row r="2" spans="1:4" ht="13.5" thickBot="1">
      <c r="A2" s="430" t="s">
        <v>375</v>
      </c>
      <c r="B2" s="431"/>
      <c r="C2" s="431"/>
      <c r="D2" s="431"/>
    </row>
    <row r="3" spans="1:4" ht="15">
      <c r="A3" s="2" t="s">
        <v>0</v>
      </c>
      <c r="B3" s="3" t="s">
        <v>3</v>
      </c>
      <c r="C3" s="64" t="s">
        <v>4</v>
      </c>
      <c r="D3" s="2" t="s">
        <v>5</v>
      </c>
    </row>
    <row r="4" spans="1:4" ht="15.75" thickBot="1">
      <c r="A4" s="4"/>
      <c r="B4" s="5"/>
      <c r="C4" s="62" t="s">
        <v>9</v>
      </c>
      <c r="D4" s="4"/>
    </row>
    <row r="5" spans="1:4" ht="15" thickBot="1">
      <c r="A5" s="413"/>
      <c r="B5" s="414" t="s">
        <v>357</v>
      </c>
      <c r="C5" s="415"/>
      <c r="D5" s="416"/>
    </row>
    <row r="6" spans="1:4" ht="14.25">
      <c r="A6" s="71" t="s">
        <v>12</v>
      </c>
      <c r="B6" s="72" t="s">
        <v>347</v>
      </c>
      <c r="C6" s="91" t="s">
        <v>34</v>
      </c>
      <c r="D6" s="135">
        <v>525</v>
      </c>
    </row>
    <row r="7" spans="1:4" ht="12.75">
      <c r="A7" s="25"/>
      <c r="B7" s="72" t="s">
        <v>346</v>
      </c>
      <c r="C7" s="77"/>
      <c r="D7" s="25"/>
    </row>
    <row r="8" spans="1:4" ht="12.75">
      <c r="A8" s="25"/>
      <c r="B8" s="72" t="s">
        <v>371</v>
      </c>
      <c r="C8" s="77"/>
      <c r="D8" s="25"/>
    </row>
    <row r="9" spans="1:4" ht="12.75">
      <c r="A9" s="19"/>
      <c r="B9" s="73" t="s">
        <v>372</v>
      </c>
      <c r="C9" s="172"/>
      <c r="D9" s="19"/>
    </row>
    <row r="10" spans="1:4" ht="14.25">
      <c r="A10" s="71" t="s">
        <v>30</v>
      </c>
      <c r="B10" s="72" t="s">
        <v>296</v>
      </c>
      <c r="C10" s="91" t="s">
        <v>34</v>
      </c>
      <c r="D10" s="135">
        <v>525</v>
      </c>
    </row>
    <row r="11" spans="1:4" ht="12.75">
      <c r="A11" s="25"/>
      <c r="B11" s="72" t="s">
        <v>297</v>
      </c>
      <c r="C11" s="77"/>
      <c r="D11" s="25"/>
    </row>
    <row r="12" spans="1:4" ht="12.75">
      <c r="A12" s="19"/>
      <c r="B12" s="73" t="s">
        <v>372</v>
      </c>
      <c r="C12" s="93"/>
      <c r="D12" s="19"/>
    </row>
    <row r="13" spans="1:4" ht="14.25">
      <c r="A13" s="71" t="s">
        <v>17</v>
      </c>
      <c r="B13" s="66" t="s">
        <v>345</v>
      </c>
      <c r="C13" s="91" t="s">
        <v>35</v>
      </c>
      <c r="D13" s="18">
        <f>9*3.4*0.4+2*2*9*0.4</f>
        <v>26.64</v>
      </c>
    </row>
    <row r="14" spans="1:4" ht="12.75">
      <c r="A14" s="71"/>
      <c r="B14" s="373" t="s">
        <v>291</v>
      </c>
      <c r="C14" s="91"/>
      <c r="D14" s="18"/>
    </row>
    <row r="15" spans="1:4" ht="12.75">
      <c r="A15" s="19"/>
      <c r="B15" s="73" t="s">
        <v>299</v>
      </c>
      <c r="C15" s="93"/>
      <c r="D15" s="19"/>
    </row>
    <row r="16" spans="1:4" ht="14.25">
      <c r="A16" s="71" t="s">
        <v>18</v>
      </c>
      <c r="B16" s="133" t="s">
        <v>292</v>
      </c>
      <c r="C16" s="91" t="s">
        <v>35</v>
      </c>
      <c r="D16" s="18">
        <f>4*2*1.5*0.4</f>
        <v>4.800000000000001</v>
      </c>
    </row>
    <row r="17" spans="1:4" ht="12.75">
      <c r="A17" s="25"/>
      <c r="B17" s="354" t="s">
        <v>294</v>
      </c>
      <c r="C17" s="77"/>
      <c r="D17" s="25"/>
    </row>
    <row r="18" spans="1:4" ht="15" customHeight="1" thickBot="1">
      <c r="A18" s="19"/>
      <c r="B18" s="355" t="s">
        <v>293</v>
      </c>
      <c r="C18" s="93"/>
      <c r="D18" s="19"/>
    </row>
    <row r="19" spans="1:4" ht="15" thickBot="1">
      <c r="A19" s="416"/>
      <c r="B19" s="417" t="s">
        <v>124</v>
      </c>
      <c r="C19" s="418"/>
      <c r="D19" s="416"/>
    </row>
    <row r="20" spans="1:4" ht="14.25">
      <c r="A20" s="71" t="s">
        <v>20</v>
      </c>
      <c r="B20" s="356" t="s">
        <v>295</v>
      </c>
      <c r="C20" s="92" t="s">
        <v>35</v>
      </c>
      <c r="D20" s="393">
        <f>10*5*0.8+9*5*0.4</f>
        <v>58</v>
      </c>
    </row>
    <row r="21" spans="1:4" ht="12.75">
      <c r="A21" s="71"/>
      <c r="B21" s="356" t="s">
        <v>298</v>
      </c>
      <c r="C21" s="17"/>
      <c r="D21" s="180"/>
    </row>
    <row r="22" spans="1:4" ht="12.75">
      <c r="A22" s="75"/>
      <c r="B22" s="150" t="s">
        <v>300</v>
      </c>
      <c r="C22" s="97"/>
      <c r="D22" s="181"/>
    </row>
    <row r="23" spans="1:4" ht="14.25">
      <c r="A23" s="71" t="s">
        <v>21</v>
      </c>
      <c r="B23" s="356" t="s">
        <v>348</v>
      </c>
      <c r="C23" s="92" t="s">
        <v>35</v>
      </c>
      <c r="D23" s="60">
        <v>156</v>
      </c>
    </row>
    <row r="24" spans="1:4" ht="13.5" thickBot="1">
      <c r="A24" s="71"/>
      <c r="B24" s="374" t="s">
        <v>368</v>
      </c>
      <c r="C24" s="375"/>
      <c r="D24" s="394"/>
    </row>
    <row r="25" spans="1:4" ht="15" thickBot="1">
      <c r="A25" s="416"/>
      <c r="B25" s="417" t="s">
        <v>123</v>
      </c>
      <c r="C25" s="418"/>
      <c r="D25" s="416"/>
    </row>
    <row r="26" spans="1:4" ht="12.75">
      <c r="A26" s="71" t="s">
        <v>23</v>
      </c>
      <c r="B26" s="175" t="s">
        <v>126</v>
      </c>
      <c r="C26" s="77" t="s">
        <v>76</v>
      </c>
      <c r="D26" s="18">
        <v>10</v>
      </c>
    </row>
    <row r="27" spans="1:4" ht="12.75">
      <c r="A27" s="25"/>
      <c r="B27" s="66" t="s">
        <v>125</v>
      </c>
      <c r="C27" s="32"/>
      <c r="D27" s="25"/>
    </row>
    <row r="28" spans="1:4" ht="12.75">
      <c r="A28" s="25"/>
      <c r="B28" s="66" t="s">
        <v>127</v>
      </c>
      <c r="C28" s="32"/>
      <c r="D28" s="25"/>
    </row>
    <row r="29" spans="1:4" ht="12.75">
      <c r="A29" s="25"/>
      <c r="B29" s="66" t="s">
        <v>301</v>
      </c>
      <c r="C29" s="32"/>
      <c r="D29" s="25"/>
    </row>
    <row r="30" spans="1:4" ht="12.75">
      <c r="A30" s="25"/>
      <c r="B30" s="66" t="s">
        <v>128</v>
      </c>
      <c r="C30" s="32"/>
      <c r="D30" s="25"/>
    </row>
    <row r="31" spans="1:4" ht="12.75">
      <c r="A31" s="25"/>
      <c r="B31" s="66" t="s">
        <v>129</v>
      </c>
      <c r="C31" s="32"/>
      <c r="D31" s="25"/>
    </row>
    <row r="32" spans="1:4" ht="12.75">
      <c r="A32" s="25"/>
      <c r="B32" s="66" t="s">
        <v>302</v>
      </c>
      <c r="C32" s="32"/>
      <c r="D32" s="25"/>
    </row>
    <row r="33" spans="1:4" ht="12.75">
      <c r="A33" s="19"/>
      <c r="B33" s="150" t="s">
        <v>303</v>
      </c>
      <c r="C33" s="28"/>
      <c r="D33" s="19"/>
    </row>
    <row r="34" spans="1:4" ht="14.25">
      <c r="A34" s="71" t="s">
        <v>24</v>
      </c>
      <c r="B34" s="137" t="s">
        <v>130</v>
      </c>
      <c r="C34" s="95" t="s">
        <v>35</v>
      </c>
      <c r="D34" s="18">
        <v>19.1</v>
      </c>
    </row>
    <row r="35" spans="1:4" ht="12.75">
      <c r="A35" s="25"/>
      <c r="B35" s="171" t="s">
        <v>131</v>
      </c>
      <c r="C35" s="32"/>
      <c r="D35" s="25"/>
    </row>
    <row r="36" spans="1:4" ht="12.75">
      <c r="A36" s="25"/>
      <c r="B36" s="66" t="s">
        <v>132</v>
      </c>
      <c r="C36" s="32"/>
      <c r="D36" s="25"/>
    </row>
    <row r="37" spans="1:4" ht="13.5">
      <c r="A37" s="19"/>
      <c r="B37" s="150" t="s">
        <v>326</v>
      </c>
      <c r="C37" s="28"/>
      <c r="D37" s="19"/>
    </row>
    <row r="38" spans="1:4" ht="14.25">
      <c r="A38" s="71" t="s">
        <v>25</v>
      </c>
      <c r="B38" s="83" t="s">
        <v>78</v>
      </c>
      <c r="C38" s="92" t="s">
        <v>35</v>
      </c>
      <c r="D38" s="18">
        <f>(9*2.5)*2</f>
        <v>45</v>
      </c>
    </row>
    <row r="39" spans="1:4" ht="12.75">
      <c r="A39" s="25"/>
      <c r="B39" s="170" t="s">
        <v>304</v>
      </c>
      <c r="C39" s="32"/>
      <c r="D39" s="25"/>
    </row>
    <row r="40" spans="1:4" ht="13.5" thickBot="1">
      <c r="A40" s="38"/>
      <c r="B40" s="170" t="s">
        <v>305</v>
      </c>
      <c r="C40" s="32"/>
      <c r="D40" s="38"/>
    </row>
    <row r="41" spans="1:4" ht="15" thickBot="1">
      <c r="A41" s="416"/>
      <c r="B41" s="417" t="s">
        <v>306</v>
      </c>
      <c r="C41" s="418"/>
      <c r="D41" s="416"/>
    </row>
    <row r="42" spans="1:4" ht="14.25">
      <c r="A42" s="78" t="s">
        <v>16</v>
      </c>
      <c r="B42" s="31" t="s">
        <v>33</v>
      </c>
      <c r="C42" s="91" t="s">
        <v>34</v>
      </c>
      <c r="D42" s="24">
        <v>559</v>
      </c>
    </row>
    <row r="43" spans="1:4" ht="12.75">
      <c r="A43" s="25"/>
      <c r="B43" s="31" t="s">
        <v>43</v>
      </c>
      <c r="C43" s="32"/>
      <c r="D43" s="25"/>
    </row>
    <row r="44" spans="1:4" ht="12.75">
      <c r="A44" s="19"/>
      <c r="B44" s="73" t="s">
        <v>374</v>
      </c>
      <c r="C44" s="28"/>
      <c r="D44" s="19"/>
    </row>
    <row r="45" spans="1:4" ht="13.5">
      <c r="A45" s="71" t="s">
        <v>26</v>
      </c>
      <c r="B45" s="397" t="s">
        <v>350</v>
      </c>
      <c r="C45" s="387" t="s">
        <v>266</v>
      </c>
      <c r="D45" s="135">
        <v>559</v>
      </c>
    </row>
    <row r="46" spans="1:4" ht="12.75">
      <c r="A46" s="19"/>
      <c r="B46" s="306" t="s">
        <v>353</v>
      </c>
      <c r="C46" s="269"/>
      <c r="D46" s="267"/>
    </row>
    <row r="47" spans="1:4" ht="14.25">
      <c r="A47" s="71" t="s">
        <v>27</v>
      </c>
      <c r="B47" s="373" t="s">
        <v>42</v>
      </c>
      <c r="C47" s="91" t="s">
        <v>34</v>
      </c>
      <c r="D47" s="18">
        <v>559</v>
      </c>
    </row>
    <row r="48" spans="1:4" ht="12.75">
      <c r="A48" s="25"/>
      <c r="B48" s="339" t="s">
        <v>44</v>
      </c>
      <c r="C48" s="17"/>
      <c r="D48" s="25"/>
    </row>
    <row r="49" spans="1:4" ht="12.75">
      <c r="A49" s="25"/>
      <c r="B49" s="72" t="s">
        <v>342</v>
      </c>
      <c r="C49" s="32"/>
      <c r="D49" s="25"/>
    </row>
    <row r="50" spans="1:4" ht="12.75">
      <c r="A50" s="19"/>
      <c r="B50" s="73" t="s">
        <v>374</v>
      </c>
      <c r="C50" s="28"/>
      <c r="D50" s="19"/>
    </row>
    <row r="51" spans="1:4" ht="14.25">
      <c r="A51" s="326" t="s">
        <v>79</v>
      </c>
      <c r="B51" s="82" t="s">
        <v>349</v>
      </c>
      <c r="C51" s="91" t="s">
        <v>34</v>
      </c>
      <c r="D51" s="18">
        <v>559</v>
      </c>
    </row>
    <row r="52" spans="1:4" ht="12.75">
      <c r="A52" s="326"/>
      <c r="B52" s="82" t="s">
        <v>344</v>
      </c>
      <c r="C52" s="91"/>
      <c r="D52" s="18"/>
    </row>
    <row r="53" spans="1:4" ht="13.5" thickBot="1">
      <c r="A53" s="395"/>
      <c r="B53" s="73" t="s">
        <v>374</v>
      </c>
      <c r="C53" s="396"/>
      <c r="D53" s="379"/>
    </row>
    <row r="54" spans="1:4" ht="15" thickBot="1">
      <c r="A54" s="416"/>
      <c r="B54" s="414" t="s">
        <v>307</v>
      </c>
      <c r="C54" s="415"/>
      <c r="D54" s="416"/>
    </row>
    <row r="55" spans="1:4" ht="14.25">
      <c r="A55" s="326" t="s">
        <v>80</v>
      </c>
      <c r="B55" s="82" t="s">
        <v>312</v>
      </c>
      <c r="C55" s="91" t="s">
        <v>34</v>
      </c>
      <c r="D55" s="18">
        <v>539</v>
      </c>
    </row>
    <row r="56" spans="1:4" ht="12.75">
      <c r="A56" s="63"/>
      <c r="B56" s="391" t="s">
        <v>313</v>
      </c>
      <c r="C56" s="32"/>
      <c r="D56" s="25"/>
    </row>
    <row r="57" spans="1:4" ht="12.75">
      <c r="A57" s="84"/>
      <c r="B57" s="73" t="s">
        <v>373</v>
      </c>
      <c r="C57" s="28"/>
      <c r="D57" s="19"/>
    </row>
    <row r="58" spans="1:4" ht="14.25">
      <c r="A58" s="326">
        <v>15</v>
      </c>
      <c r="B58" s="82" t="s">
        <v>83</v>
      </c>
      <c r="C58" s="91" t="s">
        <v>34</v>
      </c>
      <c r="D58" s="18">
        <v>539</v>
      </c>
    </row>
    <row r="59" spans="1:4" ht="12.75">
      <c r="A59" s="63"/>
      <c r="B59" s="82" t="s">
        <v>314</v>
      </c>
      <c r="C59" s="32"/>
      <c r="D59" s="25"/>
    </row>
    <row r="60" spans="1:4" ht="13.5" thickBot="1">
      <c r="A60" s="84"/>
      <c r="B60" s="73" t="s">
        <v>373</v>
      </c>
      <c r="C60" s="28"/>
      <c r="D60" s="19"/>
    </row>
    <row r="61" spans="1:4" ht="15" thickBot="1">
      <c r="A61" s="416"/>
      <c r="B61" s="414" t="s">
        <v>343</v>
      </c>
      <c r="C61" s="415"/>
      <c r="D61" s="416"/>
    </row>
    <row r="62" spans="1:4" ht="14.25">
      <c r="A62" s="71" t="s">
        <v>82</v>
      </c>
      <c r="B62" s="66" t="s">
        <v>149</v>
      </c>
      <c r="C62" s="91" t="s">
        <v>34</v>
      </c>
      <c r="D62" s="18">
        <f>(5*3+2*5*2)*2</f>
        <v>70</v>
      </c>
    </row>
    <row r="63" spans="1:4" ht="12.75">
      <c r="A63" s="25"/>
      <c r="B63" s="66" t="s">
        <v>150</v>
      </c>
      <c r="C63" s="32"/>
      <c r="D63" s="25"/>
    </row>
    <row r="64" spans="1:4" ht="12.75">
      <c r="A64" s="25"/>
      <c r="B64" s="66" t="s">
        <v>247</v>
      </c>
      <c r="C64" s="32"/>
      <c r="D64" s="25"/>
    </row>
    <row r="65" spans="1:4" ht="12.75">
      <c r="A65" s="19"/>
      <c r="B65" s="150" t="s">
        <v>308</v>
      </c>
      <c r="C65" s="28"/>
      <c r="D65" s="19"/>
    </row>
    <row r="66" spans="1:4" ht="14.25">
      <c r="A66" s="71" t="s">
        <v>77</v>
      </c>
      <c r="B66" s="82" t="s">
        <v>365</v>
      </c>
      <c r="C66" s="91" t="s">
        <v>34</v>
      </c>
      <c r="D66" s="428">
        <f>100*1*2</f>
        <v>200</v>
      </c>
    </row>
    <row r="67" spans="1:4" ht="12.75">
      <c r="A67" s="25"/>
      <c r="B67" s="82" t="s">
        <v>366</v>
      </c>
      <c r="C67" s="91"/>
      <c r="D67" s="429"/>
    </row>
    <row r="68" spans="1:4" ht="13.5" thickBot="1">
      <c r="A68" s="25"/>
      <c r="B68" s="66" t="s">
        <v>367</v>
      </c>
      <c r="C68" s="32"/>
      <c r="D68" s="25"/>
    </row>
    <row r="69" spans="1:4" ht="15" thickBot="1">
      <c r="A69" s="416"/>
      <c r="B69" s="414" t="s">
        <v>360</v>
      </c>
      <c r="C69" s="415"/>
      <c r="D69" s="416"/>
    </row>
    <row r="70" spans="1:4" ht="12.75">
      <c r="A70" s="71" t="s">
        <v>84</v>
      </c>
      <c r="B70" s="74" t="s">
        <v>136</v>
      </c>
      <c r="C70" s="91" t="s">
        <v>76</v>
      </c>
      <c r="D70" s="24">
        <v>24</v>
      </c>
    </row>
    <row r="71" spans="1:4" ht="12.75">
      <c r="A71" s="25"/>
      <c r="B71" s="74" t="s">
        <v>309</v>
      </c>
      <c r="C71" s="32"/>
      <c r="D71" s="25"/>
    </row>
    <row r="72" spans="1:4" ht="12.75">
      <c r="A72" s="25"/>
      <c r="B72" s="74" t="s">
        <v>152</v>
      </c>
      <c r="C72" s="32"/>
      <c r="D72" s="25"/>
    </row>
    <row r="73" spans="1:4" ht="12.75">
      <c r="A73" s="19"/>
      <c r="B73" s="179" t="s">
        <v>310</v>
      </c>
      <c r="C73" s="28"/>
      <c r="D73" s="19"/>
    </row>
    <row r="74" spans="1:4" ht="12.75">
      <c r="A74" s="134" t="s">
        <v>85</v>
      </c>
      <c r="B74" s="357" t="s">
        <v>154</v>
      </c>
      <c r="C74" s="358" t="s">
        <v>19</v>
      </c>
      <c r="D74" s="135">
        <v>2</v>
      </c>
    </row>
    <row r="75" spans="1:4" ht="12.75">
      <c r="A75" s="71"/>
      <c r="B75" s="74" t="s">
        <v>311</v>
      </c>
      <c r="C75" s="91"/>
      <c r="D75" s="18"/>
    </row>
    <row r="76" spans="1:4" ht="13.5" thickBot="1">
      <c r="A76" s="38"/>
      <c r="B76" s="283" t="s">
        <v>359</v>
      </c>
      <c r="C76" s="34"/>
      <c r="D76" s="38"/>
    </row>
  </sheetData>
  <sheetProtection/>
  <mergeCells count="2">
    <mergeCell ref="A2:D2"/>
    <mergeCell ref="A1:D1"/>
  </mergeCells>
  <printOptions/>
  <pageMargins left="0.75" right="0.615530303030303" top="1" bottom="1" header="0.5" footer="0.5"/>
  <pageSetup horizontalDpi="600" verticalDpi="600" orientation="portrait" paperSize="9" r:id="rId1"/>
  <headerFooter alignWithMargins="0">
    <oddHeader>&amp;C&amp;P</oddHeader>
    <oddFooter xml:space="preserve">&amp;C&amp;"Arial,Pogrubiona kursywa"&amp;8&amp;K002060Przedmiar Robót do PB : „Odbudowa przepustu pod koroną drogi powiatowej nr 0228T Krasów - Radków (przepust ramowy)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78"/>
  <sheetViews>
    <sheetView view="pageLayout" workbookViewId="0" topLeftCell="A159">
      <selection activeCell="F181" sqref="F181"/>
    </sheetView>
  </sheetViews>
  <sheetFormatPr defaultColWidth="9.140625" defaultRowHeight="12.75"/>
  <cols>
    <col min="1" max="1" width="3.28125" style="0" customWidth="1"/>
    <col min="3" max="3" width="6.28125" style="0" customWidth="1"/>
    <col min="4" max="4" width="42.7109375" style="0" customWidth="1"/>
    <col min="5" max="5" width="6.8515625" style="0" customWidth="1"/>
    <col min="6" max="7" width="8.00390625" style="0" customWidth="1"/>
    <col min="8" max="8" width="9.8515625" style="0" customWidth="1"/>
  </cols>
  <sheetData>
    <row r="2" spans="1:8" ht="12.75">
      <c r="A2" s="433" t="s">
        <v>74</v>
      </c>
      <c r="B2" s="433"/>
      <c r="C2" s="433"/>
      <c r="D2" s="433"/>
      <c r="E2" s="433"/>
      <c r="F2" s="433"/>
      <c r="G2" s="433"/>
      <c r="H2" s="433"/>
    </row>
    <row r="3" spans="1:8" ht="13.5" thickBot="1">
      <c r="A3" s="434"/>
      <c r="B3" s="434"/>
      <c r="C3" s="434"/>
      <c r="D3" s="434"/>
      <c r="E3" s="434"/>
      <c r="F3" s="434"/>
      <c r="G3" s="434"/>
      <c r="H3" s="434"/>
    </row>
    <row r="4" spans="1:8" ht="12.75">
      <c r="A4" s="101" t="s">
        <v>0</v>
      </c>
      <c r="B4" s="99" t="s">
        <v>1</v>
      </c>
      <c r="C4" s="101" t="s">
        <v>2</v>
      </c>
      <c r="D4" s="102" t="s">
        <v>3</v>
      </c>
      <c r="E4" s="101" t="s">
        <v>4</v>
      </c>
      <c r="F4" s="101" t="s">
        <v>5</v>
      </c>
      <c r="G4" s="101" t="s">
        <v>6</v>
      </c>
      <c r="H4" s="103" t="s">
        <v>7</v>
      </c>
    </row>
    <row r="5" spans="1:8" ht="13.5" thickBot="1">
      <c r="A5" s="104"/>
      <c r="B5" s="100" t="s">
        <v>39</v>
      </c>
      <c r="C5" s="104" t="s">
        <v>8</v>
      </c>
      <c r="D5" s="105"/>
      <c r="E5" s="104" t="s">
        <v>9</v>
      </c>
      <c r="F5" s="104"/>
      <c r="G5" s="104" t="s">
        <v>10</v>
      </c>
      <c r="H5" s="106"/>
    </row>
    <row r="6" spans="1:8" ht="15" thickBot="1">
      <c r="A6" s="6"/>
      <c r="B6" s="45"/>
      <c r="C6" s="8"/>
      <c r="D6" s="9" t="s">
        <v>11</v>
      </c>
      <c r="E6" s="10"/>
      <c r="F6" s="7"/>
      <c r="G6" s="11"/>
      <c r="H6" s="12"/>
    </row>
    <row r="7" spans="1:8" ht="12.75">
      <c r="A7" s="13" t="s">
        <v>12</v>
      </c>
      <c r="B7" s="46" t="s">
        <v>39</v>
      </c>
      <c r="C7" s="14">
        <v>45100</v>
      </c>
      <c r="D7" s="15" t="s">
        <v>13</v>
      </c>
      <c r="E7" s="94" t="s">
        <v>14</v>
      </c>
      <c r="F7" s="184">
        <f>0.862556</f>
        <v>0.862556</v>
      </c>
      <c r="G7" s="59"/>
      <c r="H7" s="186"/>
    </row>
    <row r="8" spans="1:8" ht="12.75">
      <c r="A8" s="19"/>
      <c r="B8" s="185" t="s">
        <v>47</v>
      </c>
      <c r="C8" s="20" t="s">
        <v>15</v>
      </c>
      <c r="D8" s="73" t="s">
        <v>46</v>
      </c>
      <c r="E8" s="172"/>
      <c r="F8" s="21"/>
      <c r="G8" s="28"/>
      <c r="H8" s="187"/>
    </row>
    <row r="9" spans="1:8" ht="14.25">
      <c r="A9" s="71" t="s">
        <v>30</v>
      </c>
      <c r="B9" s="48" t="s">
        <v>39</v>
      </c>
      <c r="C9" s="26">
        <v>45100</v>
      </c>
      <c r="D9" s="72" t="s">
        <v>88</v>
      </c>
      <c r="E9" s="91" t="s">
        <v>34</v>
      </c>
      <c r="F9" s="40">
        <f>2*2*1</f>
        <v>4</v>
      </c>
      <c r="G9" s="41"/>
      <c r="H9" s="186"/>
    </row>
    <row r="10" spans="1:8" ht="12.75">
      <c r="A10" s="25"/>
      <c r="B10" s="98" t="s">
        <v>174</v>
      </c>
      <c r="C10" s="26" t="s">
        <v>15</v>
      </c>
      <c r="D10" s="72" t="s">
        <v>90</v>
      </c>
      <c r="E10" s="77"/>
      <c r="F10" s="16"/>
      <c r="G10" s="32"/>
      <c r="H10" s="188"/>
    </row>
    <row r="11" spans="1:8" ht="12.75">
      <c r="A11" s="25"/>
      <c r="B11" s="98"/>
      <c r="C11" s="26"/>
      <c r="D11" s="72" t="s">
        <v>89</v>
      </c>
      <c r="E11" s="77"/>
      <c r="F11" s="16"/>
      <c r="G11" s="32"/>
      <c r="H11" s="188"/>
    </row>
    <row r="12" spans="1:8" ht="12.75">
      <c r="A12" s="19"/>
      <c r="B12" s="47"/>
      <c r="C12" s="20"/>
      <c r="D12" s="73" t="s">
        <v>158</v>
      </c>
      <c r="E12" s="93"/>
      <c r="F12" s="21"/>
      <c r="G12" s="28"/>
      <c r="H12" s="187"/>
    </row>
    <row r="13" spans="1:8" ht="14.25">
      <c r="A13" s="71" t="s">
        <v>17</v>
      </c>
      <c r="B13" s="48" t="s">
        <v>39</v>
      </c>
      <c r="C13" s="26">
        <v>45100</v>
      </c>
      <c r="D13" s="72" t="s">
        <v>92</v>
      </c>
      <c r="E13" s="91" t="s">
        <v>34</v>
      </c>
      <c r="F13" s="40">
        <f>5*2</f>
        <v>10</v>
      </c>
      <c r="G13" s="41"/>
      <c r="H13" s="186"/>
    </row>
    <row r="14" spans="1:8" ht="12.75">
      <c r="A14" s="25"/>
      <c r="B14" s="98" t="s">
        <v>174</v>
      </c>
      <c r="C14" s="26" t="s">
        <v>15</v>
      </c>
      <c r="D14" s="72" t="s">
        <v>90</v>
      </c>
      <c r="E14" s="77"/>
      <c r="F14" s="16"/>
      <c r="G14" s="32"/>
      <c r="H14" s="188"/>
    </row>
    <row r="15" spans="1:8" ht="12.75">
      <c r="A15" s="25"/>
      <c r="B15" s="48"/>
      <c r="C15" s="26"/>
      <c r="D15" s="72" t="s">
        <v>93</v>
      </c>
      <c r="E15" s="77"/>
      <c r="F15" s="16"/>
      <c r="G15" s="32"/>
      <c r="H15" s="188"/>
    </row>
    <row r="16" spans="1:8" ht="12.75">
      <c r="A16" s="19"/>
      <c r="B16" s="47"/>
      <c r="C16" s="20"/>
      <c r="D16" s="73" t="s">
        <v>159</v>
      </c>
      <c r="E16" s="93"/>
      <c r="F16" s="21"/>
      <c r="G16" s="28"/>
      <c r="H16" s="187"/>
    </row>
    <row r="17" spans="1:8" ht="12.75">
      <c r="A17" s="71" t="s">
        <v>18</v>
      </c>
      <c r="B17" s="48" t="s">
        <v>39</v>
      </c>
      <c r="C17" s="85">
        <v>45100</v>
      </c>
      <c r="D17" s="72" t="s">
        <v>88</v>
      </c>
      <c r="E17" s="91" t="s">
        <v>76</v>
      </c>
      <c r="F17" s="40">
        <f>2*2*1</f>
        <v>4</v>
      </c>
      <c r="G17" s="41"/>
      <c r="H17" s="186"/>
    </row>
    <row r="18" spans="1:8" ht="12.75">
      <c r="A18" s="71"/>
      <c r="B18" s="98" t="s">
        <v>174</v>
      </c>
      <c r="C18" s="26" t="s">
        <v>15</v>
      </c>
      <c r="D18" s="72" t="s">
        <v>161</v>
      </c>
      <c r="E18" s="91"/>
      <c r="F18" s="54"/>
      <c r="G18" s="32"/>
      <c r="H18" s="188"/>
    </row>
    <row r="19" spans="1:8" ht="12.75">
      <c r="A19" s="71"/>
      <c r="B19" s="182"/>
      <c r="C19" s="26"/>
      <c r="D19" s="72" t="s">
        <v>162</v>
      </c>
      <c r="E19" s="91"/>
      <c r="F19" s="54"/>
      <c r="G19" s="32"/>
      <c r="H19" s="188"/>
    </row>
    <row r="20" spans="1:8" ht="12.75">
      <c r="A20" s="19"/>
      <c r="B20" s="47"/>
      <c r="C20" s="20"/>
      <c r="D20" s="183" t="s">
        <v>160</v>
      </c>
      <c r="E20" s="93"/>
      <c r="F20" s="21"/>
      <c r="G20" s="28"/>
      <c r="H20" s="187"/>
    </row>
    <row r="21" spans="1:8" ht="14.25">
      <c r="A21" s="71" t="s">
        <v>20</v>
      </c>
      <c r="B21" s="48" t="s">
        <v>39</v>
      </c>
      <c r="C21" s="85">
        <v>45100</v>
      </c>
      <c r="D21" s="66" t="s">
        <v>163</v>
      </c>
      <c r="E21" s="91" t="s">
        <v>34</v>
      </c>
      <c r="F21" s="54">
        <f>5*6</f>
        <v>30</v>
      </c>
      <c r="G21" s="41"/>
      <c r="H21" s="186"/>
    </row>
    <row r="22" spans="1:8" ht="12.75">
      <c r="A22" s="25"/>
      <c r="B22" s="98" t="s">
        <v>175</v>
      </c>
      <c r="C22" s="26" t="s">
        <v>15</v>
      </c>
      <c r="D22" s="72" t="s">
        <v>165</v>
      </c>
      <c r="E22" s="77"/>
      <c r="F22" s="16"/>
      <c r="G22" s="32"/>
      <c r="H22" s="188"/>
    </row>
    <row r="23" spans="1:8" ht="12.75">
      <c r="A23" s="19"/>
      <c r="B23" s="47"/>
      <c r="C23" s="20"/>
      <c r="D23" s="73" t="s">
        <v>164</v>
      </c>
      <c r="E23" s="93"/>
      <c r="F23" s="21"/>
      <c r="G23" s="28"/>
      <c r="H23" s="187"/>
    </row>
    <row r="24" spans="1:8" ht="12.75">
      <c r="A24" s="71" t="s">
        <v>21</v>
      </c>
      <c r="B24" s="48" t="s">
        <v>39</v>
      </c>
      <c r="C24" s="85">
        <v>45100</v>
      </c>
      <c r="D24" s="66" t="s">
        <v>163</v>
      </c>
      <c r="E24" s="91" t="s">
        <v>99</v>
      </c>
      <c r="F24" s="54">
        <f>6*5</f>
        <v>30</v>
      </c>
      <c r="G24" s="32"/>
      <c r="H24" s="186"/>
    </row>
    <row r="25" spans="1:8" ht="12.75">
      <c r="A25" s="25"/>
      <c r="B25" s="98" t="s">
        <v>176</v>
      </c>
      <c r="C25" s="26" t="s">
        <v>15</v>
      </c>
      <c r="D25" s="72" t="s">
        <v>166</v>
      </c>
      <c r="E25" s="77"/>
      <c r="F25" s="16"/>
      <c r="G25" s="32"/>
      <c r="H25" s="188"/>
    </row>
    <row r="26" spans="1:8" ht="12.75">
      <c r="A26" s="25"/>
      <c r="B26" s="98"/>
      <c r="C26" s="26"/>
      <c r="D26" s="72" t="s">
        <v>168</v>
      </c>
      <c r="E26" s="77"/>
      <c r="F26" s="16"/>
      <c r="G26" s="32"/>
      <c r="H26" s="188"/>
    </row>
    <row r="27" spans="1:8" ht="12.75">
      <c r="A27" s="19"/>
      <c r="B27" s="107"/>
      <c r="C27" s="20"/>
      <c r="D27" s="73" t="s">
        <v>167</v>
      </c>
      <c r="E27" s="93"/>
      <c r="F27" s="21"/>
      <c r="G27" s="28"/>
      <c r="H27" s="187"/>
    </row>
    <row r="28" spans="1:8" ht="14.25">
      <c r="A28" s="71" t="s">
        <v>23</v>
      </c>
      <c r="B28" s="48" t="s">
        <v>39</v>
      </c>
      <c r="C28" s="85">
        <v>45100</v>
      </c>
      <c r="D28" s="66" t="s">
        <v>163</v>
      </c>
      <c r="E28" s="91" t="s">
        <v>35</v>
      </c>
      <c r="F28" s="54">
        <f>6*1*2*2</f>
        <v>24</v>
      </c>
      <c r="G28" s="41"/>
      <c r="H28" s="186"/>
    </row>
    <row r="29" spans="1:8" ht="12.75">
      <c r="A29" s="25"/>
      <c r="B29" s="98" t="s">
        <v>177</v>
      </c>
      <c r="C29" s="26" t="s">
        <v>15</v>
      </c>
      <c r="D29" s="72" t="s">
        <v>169</v>
      </c>
      <c r="E29" s="77"/>
      <c r="F29" s="16"/>
      <c r="G29" s="32"/>
      <c r="H29" s="188"/>
    </row>
    <row r="30" spans="1:8" ht="12.75">
      <c r="A30" s="19"/>
      <c r="B30" s="107"/>
      <c r="C30" s="20"/>
      <c r="D30" s="73" t="s">
        <v>170</v>
      </c>
      <c r="E30" s="93"/>
      <c r="F30" s="21"/>
      <c r="G30" s="28"/>
      <c r="H30" s="187"/>
    </row>
    <row r="31" spans="1:8" ht="14.25">
      <c r="A31" s="71" t="s">
        <v>24</v>
      </c>
      <c r="B31" s="48" t="s">
        <v>39</v>
      </c>
      <c r="C31" s="85">
        <v>45100</v>
      </c>
      <c r="D31" s="133" t="s">
        <v>172</v>
      </c>
      <c r="E31" s="91" t="s">
        <v>35</v>
      </c>
      <c r="F31" s="54">
        <f>1.9+2.4</f>
        <v>4.3</v>
      </c>
      <c r="G31" s="41"/>
      <c r="H31" s="186"/>
    </row>
    <row r="32" spans="1:8" ht="12.75">
      <c r="A32" s="25"/>
      <c r="B32" s="98" t="s">
        <v>177</v>
      </c>
      <c r="C32" s="26" t="s">
        <v>15</v>
      </c>
      <c r="D32" s="133" t="s">
        <v>173</v>
      </c>
      <c r="E32" s="77"/>
      <c r="F32" s="16"/>
      <c r="G32" s="32"/>
      <c r="H32" s="188"/>
    </row>
    <row r="33" spans="1:8" ht="12.75">
      <c r="A33" s="19"/>
      <c r="B33" s="47"/>
      <c r="C33" s="20"/>
      <c r="D33" s="73" t="s">
        <v>171</v>
      </c>
      <c r="E33" s="93"/>
      <c r="F33" s="21"/>
      <c r="G33" s="28"/>
      <c r="H33" s="187"/>
    </row>
    <row r="34" spans="1:8" ht="12.75">
      <c r="A34" s="71" t="s">
        <v>25</v>
      </c>
      <c r="B34" s="48" t="s">
        <v>39</v>
      </c>
      <c r="C34" s="85">
        <v>45100</v>
      </c>
      <c r="D34" s="133" t="s">
        <v>272</v>
      </c>
      <c r="E34" s="91" t="s">
        <v>19</v>
      </c>
      <c r="F34" s="40">
        <v>7</v>
      </c>
      <c r="G34" s="32"/>
      <c r="H34" s="186"/>
    </row>
    <row r="35" spans="1:8" ht="12.75">
      <c r="A35" s="19"/>
      <c r="B35" s="107" t="s">
        <v>270</v>
      </c>
      <c r="C35" s="20" t="s">
        <v>15</v>
      </c>
      <c r="D35" s="205" t="s">
        <v>271</v>
      </c>
      <c r="E35" s="93"/>
      <c r="F35" s="327"/>
      <c r="G35" s="28"/>
      <c r="H35" s="187"/>
    </row>
    <row r="36" spans="1:8" ht="14.25">
      <c r="A36" s="71" t="s">
        <v>16</v>
      </c>
      <c r="B36" s="48" t="s">
        <v>39</v>
      </c>
      <c r="C36" s="85">
        <v>45100</v>
      </c>
      <c r="D36" s="133" t="s">
        <v>288</v>
      </c>
      <c r="E36" s="91" t="s">
        <v>35</v>
      </c>
      <c r="F36" s="328">
        <f>ROUND(862.56*1*2*0.15,2)</f>
        <v>258.77</v>
      </c>
      <c r="G36" s="32"/>
      <c r="H36" s="186"/>
    </row>
    <row r="37" spans="1:8" ht="13.5" thickBot="1">
      <c r="A37" s="38"/>
      <c r="B37" s="107" t="s">
        <v>270</v>
      </c>
      <c r="C37" s="20" t="s">
        <v>15</v>
      </c>
      <c r="D37" s="133" t="s">
        <v>287</v>
      </c>
      <c r="E37" s="77"/>
      <c r="F37" s="29"/>
      <c r="G37" s="32"/>
      <c r="H37" s="188"/>
    </row>
    <row r="38" spans="1:8" ht="15" thickBot="1">
      <c r="A38" s="6"/>
      <c r="B38" s="45"/>
      <c r="C38" s="8"/>
      <c r="D38" s="96" t="s">
        <v>124</v>
      </c>
      <c r="E38" s="11"/>
      <c r="F38" s="10"/>
      <c r="G38" s="7"/>
      <c r="H38" s="312"/>
    </row>
    <row r="39" spans="1:8" ht="14.25">
      <c r="A39" s="78" t="s">
        <v>26</v>
      </c>
      <c r="B39" s="48" t="s">
        <v>39</v>
      </c>
      <c r="C39" s="85">
        <v>45100</v>
      </c>
      <c r="D39" s="194" t="s">
        <v>178</v>
      </c>
      <c r="E39" s="91" t="s">
        <v>35</v>
      </c>
      <c r="F39" s="190">
        <f>1697.34</f>
        <v>1697.34</v>
      </c>
      <c r="G39" s="41"/>
      <c r="H39" s="186"/>
    </row>
    <row r="40" spans="1:8" ht="12.75">
      <c r="A40" s="25"/>
      <c r="B40" s="98" t="s">
        <v>187</v>
      </c>
      <c r="C40" s="26" t="s">
        <v>15</v>
      </c>
      <c r="D40" s="195" t="s">
        <v>179</v>
      </c>
      <c r="E40" s="77"/>
      <c r="F40" s="16"/>
      <c r="G40" s="32"/>
      <c r="H40" s="188"/>
    </row>
    <row r="41" spans="1:8" ht="12.75">
      <c r="A41" s="19"/>
      <c r="B41" s="47"/>
      <c r="C41" s="20"/>
      <c r="D41" s="143" t="s">
        <v>194</v>
      </c>
      <c r="E41" s="93"/>
      <c r="F41" s="21"/>
      <c r="G41" s="28"/>
      <c r="H41" s="187"/>
    </row>
    <row r="42" spans="1:8" ht="14.25">
      <c r="A42" s="71" t="s">
        <v>27</v>
      </c>
      <c r="B42" s="48" t="s">
        <v>39</v>
      </c>
      <c r="C42" s="85">
        <v>45100</v>
      </c>
      <c r="D42" s="196" t="s">
        <v>180</v>
      </c>
      <c r="E42" s="91" t="s">
        <v>35</v>
      </c>
      <c r="F42" s="191">
        <f>391.85</f>
        <v>391.85</v>
      </c>
      <c r="G42" s="41"/>
      <c r="H42" s="186"/>
    </row>
    <row r="43" spans="1:8" ht="12.75">
      <c r="A43" s="19"/>
      <c r="B43" s="107" t="s">
        <v>185</v>
      </c>
      <c r="C43" s="20" t="s">
        <v>15</v>
      </c>
      <c r="D43" s="205" t="s">
        <v>181</v>
      </c>
      <c r="E43" s="206"/>
      <c r="F43" s="207"/>
      <c r="G43" s="28"/>
      <c r="H43" s="187"/>
    </row>
    <row r="44" spans="1:8" ht="14.25">
      <c r="A44" s="71" t="s">
        <v>79</v>
      </c>
      <c r="B44" s="48" t="s">
        <v>39</v>
      </c>
      <c r="C44" s="85">
        <v>45100</v>
      </c>
      <c r="D44" s="196" t="s">
        <v>279</v>
      </c>
      <c r="E44" s="91" t="s">
        <v>35</v>
      </c>
      <c r="F44" s="192">
        <v>402.09</v>
      </c>
      <c r="G44" s="41"/>
      <c r="H44" s="186"/>
    </row>
    <row r="45" spans="1:8" ht="12.75">
      <c r="A45" s="25"/>
      <c r="B45" s="98" t="s">
        <v>186</v>
      </c>
      <c r="C45" s="26" t="s">
        <v>15</v>
      </c>
      <c r="D45" s="196" t="s">
        <v>182</v>
      </c>
      <c r="E45" s="76"/>
      <c r="F45" s="193"/>
      <c r="G45" s="32"/>
      <c r="H45" s="188"/>
    </row>
    <row r="46" spans="1:8" ht="12.75">
      <c r="A46" s="25"/>
      <c r="B46" s="48"/>
      <c r="C46" s="26"/>
      <c r="D46" s="196" t="s">
        <v>184</v>
      </c>
      <c r="E46" s="76"/>
      <c r="F46" s="193"/>
      <c r="G46" s="32"/>
      <c r="H46" s="188"/>
    </row>
    <row r="47" spans="1:8" ht="13.5" thickBot="1">
      <c r="A47" s="38"/>
      <c r="B47" s="48"/>
      <c r="C47" s="23"/>
      <c r="D47" s="88" t="s">
        <v>183</v>
      </c>
      <c r="E47" s="77"/>
      <c r="F47" s="29"/>
      <c r="G47" s="32"/>
      <c r="H47" s="188"/>
    </row>
    <row r="48" spans="1:8" ht="15" thickBot="1">
      <c r="A48" s="6"/>
      <c r="B48" s="45"/>
      <c r="C48" s="8"/>
      <c r="D48" s="96" t="s">
        <v>123</v>
      </c>
      <c r="E48" s="10"/>
      <c r="F48" s="7"/>
      <c r="G48" s="11"/>
      <c r="H48" s="312"/>
    </row>
    <row r="49" spans="1:8" ht="12.75">
      <c r="A49" s="71" t="s">
        <v>80</v>
      </c>
      <c r="B49" s="48" t="s">
        <v>39</v>
      </c>
      <c r="C49" s="198">
        <v>45230</v>
      </c>
      <c r="D49" s="201" t="s">
        <v>188</v>
      </c>
      <c r="E49" s="108" t="s">
        <v>76</v>
      </c>
      <c r="F49" s="109">
        <v>1</v>
      </c>
      <c r="G49" s="215"/>
      <c r="H49" s="186"/>
    </row>
    <row r="50" spans="1:8" ht="12.75">
      <c r="A50" s="71"/>
      <c r="B50" s="98" t="s">
        <v>193</v>
      </c>
      <c r="C50" s="26" t="s">
        <v>15</v>
      </c>
      <c r="D50" s="202" t="s">
        <v>189</v>
      </c>
      <c r="E50" s="16"/>
      <c r="F50" s="16"/>
      <c r="G50" s="215"/>
      <c r="H50" s="186"/>
    </row>
    <row r="51" spans="1:8" ht="12.75">
      <c r="A51" s="71"/>
      <c r="B51" s="139"/>
      <c r="C51" s="26"/>
      <c r="D51" s="202" t="s">
        <v>190</v>
      </c>
      <c r="E51" s="16"/>
      <c r="F51" s="16"/>
      <c r="G51" s="215"/>
      <c r="H51" s="186"/>
    </row>
    <row r="52" spans="1:8" ht="12.75">
      <c r="A52" s="71"/>
      <c r="B52" s="139"/>
      <c r="C52" s="26"/>
      <c r="D52" s="197" t="s">
        <v>191</v>
      </c>
      <c r="E52" s="16"/>
      <c r="F52" s="16"/>
      <c r="G52" s="220"/>
      <c r="H52" s="186"/>
    </row>
    <row r="53" spans="1:8" ht="13.5" thickBot="1">
      <c r="A53" s="208"/>
      <c r="B53" s="209"/>
      <c r="C53" s="23"/>
      <c r="D53" s="210" t="s">
        <v>192</v>
      </c>
      <c r="E53" s="211"/>
      <c r="F53" s="212"/>
      <c r="G53" s="329"/>
      <c r="H53" s="221"/>
    </row>
    <row r="54" spans="1:8" ht="12.75">
      <c r="A54" s="76"/>
      <c r="B54" s="139"/>
      <c r="C54" s="145"/>
      <c r="D54" s="202"/>
      <c r="E54" s="91"/>
      <c r="F54" s="152"/>
      <c r="G54" s="215"/>
      <c r="H54" s="330"/>
    </row>
    <row r="56" spans="1:8" ht="12.75">
      <c r="A56" s="433" t="s">
        <v>74</v>
      </c>
      <c r="B56" s="433"/>
      <c r="C56" s="433"/>
      <c r="D56" s="433"/>
      <c r="E56" s="433"/>
      <c r="F56" s="433"/>
      <c r="G56" s="433"/>
      <c r="H56" s="433"/>
    </row>
    <row r="57" spans="1:8" ht="13.5" thickBot="1">
      <c r="A57" s="434"/>
      <c r="B57" s="434"/>
      <c r="C57" s="434"/>
      <c r="D57" s="434"/>
      <c r="E57" s="434"/>
      <c r="F57" s="434"/>
      <c r="G57" s="434"/>
      <c r="H57" s="434"/>
    </row>
    <row r="58" spans="1:8" ht="12.75">
      <c r="A58" s="101" t="s">
        <v>0</v>
      </c>
      <c r="B58" s="99" t="s">
        <v>1</v>
      </c>
      <c r="C58" s="101" t="s">
        <v>2</v>
      </c>
      <c r="D58" s="102" t="s">
        <v>3</v>
      </c>
      <c r="E58" s="101" t="s">
        <v>4</v>
      </c>
      <c r="F58" s="101" t="s">
        <v>5</v>
      </c>
      <c r="G58" s="101" t="s">
        <v>6</v>
      </c>
      <c r="H58" s="103" t="s">
        <v>7</v>
      </c>
    </row>
    <row r="59" spans="1:8" ht="13.5" thickBot="1">
      <c r="A59" s="104"/>
      <c r="B59" s="100" t="s">
        <v>39</v>
      </c>
      <c r="C59" s="104" t="s">
        <v>8</v>
      </c>
      <c r="D59" s="214"/>
      <c r="E59" s="104" t="s">
        <v>9</v>
      </c>
      <c r="F59" s="104"/>
      <c r="G59" s="104" t="s">
        <v>10</v>
      </c>
      <c r="H59" s="151"/>
    </row>
    <row r="60" spans="1:8" ht="12.75">
      <c r="A60" s="71" t="s">
        <v>81</v>
      </c>
      <c r="B60" s="48" t="s">
        <v>39</v>
      </c>
      <c r="C60" s="85">
        <v>45230</v>
      </c>
      <c r="D60" s="202" t="s">
        <v>188</v>
      </c>
      <c r="E60" s="213" t="s">
        <v>76</v>
      </c>
      <c r="F60" s="54">
        <v>8</v>
      </c>
      <c r="G60" s="215"/>
      <c r="H60" s="186"/>
    </row>
    <row r="61" spans="1:8" ht="12.75">
      <c r="A61" s="71"/>
      <c r="B61" s="98" t="s">
        <v>197</v>
      </c>
      <c r="C61" s="26" t="s">
        <v>15</v>
      </c>
      <c r="D61" s="202" t="s">
        <v>189</v>
      </c>
      <c r="E61" s="16"/>
      <c r="F61" s="16"/>
      <c r="G61" s="152"/>
      <c r="H61" s="146"/>
    </row>
    <row r="62" spans="1:8" ht="12.75">
      <c r="A62" s="71"/>
      <c r="B62" s="139"/>
      <c r="C62" s="26"/>
      <c r="D62" s="202" t="s">
        <v>190</v>
      </c>
      <c r="E62" s="16"/>
      <c r="F62" s="16"/>
      <c r="G62" s="152"/>
      <c r="H62" s="146"/>
    </row>
    <row r="63" spans="1:8" ht="12.75">
      <c r="A63" s="71"/>
      <c r="B63" s="139"/>
      <c r="C63" s="26"/>
      <c r="D63" s="197" t="s">
        <v>195</v>
      </c>
      <c r="E63" s="16"/>
      <c r="F63" s="16"/>
      <c r="G63" s="152"/>
      <c r="H63" s="146"/>
    </row>
    <row r="64" spans="1:8" ht="12.75">
      <c r="A64" s="75"/>
      <c r="B64" s="199"/>
      <c r="C64" s="20"/>
      <c r="D64" s="149" t="s">
        <v>196</v>
      </c>
      <c r="E64" s="203"/>
      <c r="F64" s="204"/>
      <c r="G64" s="284"/>
      <c r="H64" s="285"/>
    </row>
    <row r="65" spans="1:8" ht="12.75">
      <c r="A65" s="71" t="s">
        <v>82</v>
      </c>
      <c r="B65" s="48" t="s">
        <v>39</v>
      </c>
      <c r="C65" s="85">
        <v>45230</v>
      </c>
      <c r="D65" s="202" t="s">
        <v>188</v>
      </c>
      <c r="E65" s="213" t="s">
        <v>76</v>
      </c>
      <c r="F65" s="54">
        <v>1</v>
      </c>
      <c r="G65" s="215"/>
      <c r="H65" s="186"/>
    </row>
    <row r="66" spans="1:8" ht="12.75">
      <c r="A66" s="71"/>
      <c r="B66" s="98" t="s">
        <v>197</v>
      </c>
      <c r="C66" s="26" t="s">
        <v>15</v>
      </c>
      <c r="D66" s="202" t="s">
        <v>189</v>
      </c>
      <c r="E66" s="16"/>
      <c r="F66" s="16"/>
      <c r="G66" s="215"/>
      <c r="H66" s="146"/>
    </row>
    <row r="67" spans="1:8" ht="12.75">
      <c r="A67" s="71"/>
      <c r="B67" s="139"/>
      <c r="C67" s="26"/>
      <c r="D67" s="202" t="s">
        <v>190</v>
      </c>
      <c r="E67" s="16"/>
      <c r="F67" s="16"/>
      <c r="G67" s="215"/>
      <c r="H67" s="146"/>
    </row>
    <row r="68" spans="1:8" ht="12.75">
      <c r="A68" s="71"/>
      <c r="B68" s="139"/>
      <c r="C68" s="26"/>
      <c r="D68" s="197" t="s">
        <v>195</v>
      </c>
      <c r="E68" s="16"/>
      <c r="F68" s="16"/>
      <c r="G68" s="215"/>
      <c r="H68" s="146"/>
    </row>
    <row r="69" spans="1:8" ht="12.75">
      <c r="A69" s="75"/>
      <c r="B69" s="199"/>
      <c r="C69" s="20"/>
      <c r="D69" s="149" t="s">
        <v>198</v>
      </c>
      <c r="E69" s="203"/>
      <c r="F69" s="204"/>
      <c r="G69" s="216"/>
      <c r="H69" s="200"/>
    </row>
    <row r="70" spans="1:8" ht="12.75">
      <c r="A70" s="71" t="s">
        <v>77</v>
      </c>
      <c r="B70" s="139" t="s">
        <v>39</v>
      </c>
      <c r="C70" s="26">
        <v>45230</v>
      </c>
      <c r="D70" s="58" t="s">
        <v>98</v>
      </c>
      <c r="E70" s="67" t="s">
        <v>99</v>
      </c>
      <c r="F70" s="137">
        <v>11</v>
      </c>
      <c r="G70" s="217"/>
      <c r="H70" s="186"/>
    </row>
    <row r="71" spans="1:8" ht="12.75">
      <c r="A71" s="25"/>
      <c r="B71" s="112" t="s">
        <v>199</v>
      </c>
      <c r="C71" s="26" t="s">
        <v>15</v>
      </c>
      <c r="D71" s="58" t="s">
        <v>100</v>
      </c>
      <c r="E71" s="27"/>
      <c r="F71" s="27"/>
      <c r="G71" s="218"/>
      <c r="H71" s="140"/>
    </row>
    <row r="72" spans="1:8" ht="12.75">
      <c r="A72" s="25"/>
      <c r="B72" s="112"/>
      <c r="C72" s="85"/>
      <c r="D72" s="58" t="s">
        <v>112</v>
      </c>
      <c r="E72" s="27"/>
      <c r="F72" s="27"/>
      <c r="G72" s="218"/>
      <c r="H72" s="140"/>
    </row>
    <row r="73" spans="1:8" ht="12.75">
      <c r="A73" s="25"/>
      <c r="B73" s="112"/>
      <c r="C73" s="85"/>
      <c r="D73" s="58" t="s">
        <v>113</v>
      </c>
      <c r="E73" s="27"/>
      <c r="F73" s="27"/>
      <c r="G73" s="218"/>
      <c r="H73" s="140"/>
    </row>
    <row r="74" spans="1:8" ht="12.75">
      <c r="A74" s="25"/>
      <c r="B74" s="112"/>
      <c r="C74" s="169" t="s">
        <v>110</v>
      </c>
      <c r="D74" s="58" t="s">
        <v>114</v>
      </c>
      <c r="E74" s="27"/>
      <c r="F74" s="27"/>
      <c r="G74" s="218"/>
      <c r="H74" s="140"/>
    </row>
    <row r="75" spans="1:8" ht="12.75">
      <c r="A75" s="25"/>
      <c r="B75" s="112"/>
      <c r="C75" s="85"/>
      <c r="D75" s="58" t="s">
        <v>115</v>
      </c>
      <c r="E75" s="27"/>
      <c r="F75" s="27"/>
      <c r="G75" s="218"/>
      <c r="H75" s="140"/>
    </row>
    <row r="76" spans="1:8" ht="12.75">
      <c r="A76" s="25"/>
      <c r="B76" s="112"/>
      <c r="C76" s="85"/>
      <c r="D76" s="58" t="s">
        <v>116</v>
      </c>
      <c r="E76" s="27"/>
      <c r="F76" s="27"/>
      <c r="G76" s="218"/>
      <c r="H76" s="140"/>
    </row>
    <row r="77" spans="1:8" ht="12.75">
      <c r="A77" s="25"/>
      <c r="B77" s="112"/>
      <c r="C77" s="85"/>
      <c r="D77" s="58" t="s">
        <v>117</v>
      </c>
      <c r="E77" s="27"/>
      <c r="F77" s="27"/>
      <c r="G77" s="218"/>
      <c r="H77" s="140"/>
    </row>
    <row r="78" spans="1:8" ht="12.75">
      <c r="A78" s="25"/>
      <c r="B78" s="112"/>
      <c r="C78" s="85"/>
      <c r="D78" s="58" t="s">
        <v>111</v>
      </c>
      <c r="E78" s="27"/>
      <c r="F78" s="27"/>
      <c r="G78" s="218"/>
      <c r="H78" s="140"/>
    </row>
    <row r="79" spans="1:8" ht="12.75">
      <c r="A79" s="19"/>
      <c r="B79" s="141"/>
      <c r="C79" s="142"/>
      <c r="D79" s="143" t="s">
        <v>118</v>
      </c>
      <c r="E79" s="33"/>
      <c r="F79" s="33"/>
      <c r="G79" s="219"/>
      <c r="H79" s="144"/>
    </row>
    <row r="80" spans="1:8" ht="14.25">
      <c r="A80" s="71" t="s">
        <v>84</v>
      </c>
      <c r="B80" s="139" t="s">
        <v>39</v>
      </c>
      <c r="C80" s="26">
        <v>45230</v>
      </c>
      <c r="D80" s="137" t="s">
        <v>119</v>
      </c>
      <c r="E80" s="68" t="s">
        <v>35</v>
      </c>
      <c r="F80" s="27">
        <v>29.1</v>
      </c>
      <c r="G80" s="218"/>
      <c r="H80" s="186"/>
    </row>
    <row r="81" spans="1:8" ht="12.75">
      <c r="A81" s="71"/>
      <c r="B81" s="112" t="s">
        <v>200</v>
      </c>
      <c r="C81" s="26" t="s">
        <v>15</v>
      </c>
      <c r="D81" s="171" t="s">
        <v>120</v>
      </c>
      <c r="E81" s="27"/>
      <c r="F81" s="27"/>
      <c r="G81" s="218"/>
      <c r="H81" s="140"/>
    </row>
    <row r="82" spans="1:8" ht="12.75">
      <c r="A82" s="71"/>
      <c r="B82" s="112"/>
      <c r="C82" s="85"/>
      <c r="D82" s="58" t="s">
        <v>121</v>
      </c>
      <c r="E82" s="27"/>
      <c r="F82" s="27"/>
      <c r="G82" s="218"/>
      <c r="H82" s="140"/>
    </row>
    <row r="83" spans="1:8" ht="12.75">
      <c r="A83" s="19"/>
      <c r="B83" s="141"/>
      <c r="C83" s="142"/>
      <c r="D83" s="150" t="s">
        <v>122</v>
      </c>
      <c r="E83" s="33"/>
      <c r="F83" s="33"/>
      <c r="G83" s="219"/>
      <c r="H83" s="144"/>
    </row>
    <row r="84" spans="1:8" ht="14.25">
      <c r="A84" s="71" t="s">
        <v>85</v>
      </c>
      <c r="B84" s="139" t="s">
        <v>39</v>
      </c>
      <c r="C84" s="26">
        <v>45230</v>
      </c>
      <c r="D84" s="137" t="s">
        <v>201</v>
      </c>
      <c r="E84" s="213" t="s">
        <v>35</v>
      </c>
      <c r="F84" s="148">
        <f>1*(4*2.5*0.3-3.14*0.5*0.5*0.3)</f>
        <v>2.7645</v>
      </c>
      <c r="G84" s="218"/>
      <c r="H84" s="186"/>
    </row>
    <row r="85" spans="1:8" ht="12.75">
      <c r="A85" s="71"/>
      <c r="B85" s="112" t="s">
        <v>206</v>
      </c>
      <c r="C85" s="26" t="s">
        <v>15</v>
      </c>
      <c r="D85" s="137" t="s">
        <v>202</v>
      </c>
      <c r="E85" s="17"/>
      <c r="F85" s="148"/>
      <c r="G85" s="32"/>
      <c r="H85" s="146"/>
    </row>
    <row r="86" spans="1:8" ht="12.75">
      <c r="A86" s="71"/>
      <c r="B86" s="112"/>
      <c r="C86" s="26"/>
      <c r="D86" s="152" t="s">
        <v>203</v>
      </c>
      <c r="E86" s="17"/>
      <c r="F86" s="148"/>
      <c r="G86" s="32"/>
      <c r="H86" s="146"/>
    </row>
    <row r="87" spans="1:8" ht="12.75">
      <c r="A87" s="25"/>
      <c r="B87" s="112"/>
      <c r="C87" s="26"/>
      <c r="D87" s="202" t="s">
        <v>205</v>
      </c>
      <c r="E87" s="17"/>
      <c r="F87" s="16"/>
      <c r="G87" s="32"/>
      <c r="H87" s="140"/>
    </row>
    <row r="88" spans="1:8" ht="12.75">
      <c r="A88" s="19"/>
      <c r="B88" s="141"/>
      <c r="C88" s="20"/>
      <c r="D88" s="143" t="s">
        <v>204</v>
      </c>
      <c r="E88" s="28"/>
      <c r="F88" s="21"/>
      <c r="G88" s="28"/>
      <c r="H88" s="144"/>
    </row>
    <row r="89" spans="1:8" ht="12.75">
      <c r="A89" s="71" t="s">
        <v>86</v>
      </c>
      <c r="B89" s="139" t="s">
        <v>39</v>
      </c>
      <c r="C89" s="26">
        <v>45230</v>
      </c>
      <c r="D89" s="137" t="s">
        <v>207</v>
      </c>
      <c r="E89" s="91" t="s">
        <v>19</v>
      </c>
      <c r="F89" s="16">
        <v>2</v>
      </c>
      <c r="G89" s="218"/>
      <c r="H89" s="186"/>
    </row>
    <row r="90" spans="1:8" ht="12.75">
      <c r="A90" s="25"/>
      <c r="B90" s="112" t="s">
        <v>206</v>
      </c>
      <c r="C90" s="26" t="s">
        <v>15</v>
      </c>
      <c r="D90" s="171" t="s">
        <v>208</v>
      </c>
      <c r="E90" s="32"/>
      <c r="F90" s="16"/>
      <c r="G90" s="32"/>
      <c r="H90" s="140"/>
    </row>
    <row r="91" spans="1:8" ht="12.75">
      <c r="A91" s="25"/>
      <c r="B91" s="112"/>
      <c r="C91" s="26"/>
      <c r="D91" s="136" t="s">
        <v>209</v>
      </c>
      <c r="E91" s="32"/>
      <c r="F91" s="16"/>
      <c r="G91" s="32"/>
      <c r="H91" s="140"/>
    </row>
    <row r="92" spans="1:8" ht="12.75">
      <c r="A92" s="25"/>
      <c r="B92" s="112"/>
      <c r="C92" s="26"/>
      <c r="D92" s="136" t="s">
        <v>211</v>
      </c>
      <c r="E92" s="32"/>
      <c r="F92" s="16"/>
      <c r="G92" s="32"/>
      <c r="H92" s="140"/>
    </row>
    <row r="93" spans="1:8" ht="12.75">
      <c r="A93" s="19"/>
      <c r="B93" s="141"/>
      <c r="C93" s="20"/>
      <c r="D93" s="150" t="s">
        <v>210</v>
      </c>
      <c r="E93" s="28"/>
      <c r="F93" s="21"/>
      <c r="G93" s="28"/>
      <c r="H93" s="144"/>
    </row>
    <row r="94" spans="1:8" ht="14.25">
      <c r="A94" s="71" t="s">
        <v>87</v>
      </c>
      <c r="B94" s="139" t="s">
        <v>39</v>
      </c>
      <c r="C94" s="26">
        <v>45230</v>
      </c>
      <c r="D94" s="137" t="s">
        <v>201</v>
      </c>
      <c r="E94" s="92" t="s">
        <v>35</v>
      </c>
      <c r="F94" s="40">
        <f>2*(3*0.3*2-3.14*0.3*0.3*0.3)</f>
        <v>3.4304399999999995</v>
      </c>
      <c r="G94" s="218"/>
      <c r="H94" s="186"/>
    </row>
    <row r="95" spans="1:8" ht="12.75">
      <c r="A95" s="25"/>
      <c r="B95" s="112" t="s">
        <v>206</v>
      </c>
      <c r="C95" s="26" t="s">
        <v>15</v>
      </c>
      <c r="D95" s="171" t="s">
        <v>212</v>
      </c>
      <c r="E95" s="32"/>
      <c r="F95" s="16"/>
      <c r="G95" s="32"/>
      <c r="H95" s="140"/>
    </row>
    <row r="96" spans="1:8" ht="12.75">
      <c r="A96" s="25"/>
      <c r="B96" s="112"/>
      <c r="C96" s="26"/>
      <c r="D96" s="171" t="s">
        <v>214</v>
      </c>
      <c r="E96" s="32"/>
      <c r="F96" s="16"/>
      <c r="G96" s="32"/>
      <c r="H96" s="140"/>
    </row>
    <row r="97" spans="1:8" ht="12.75">
      <c r="A97" s="19"/>
      <c r="B97" s="141"/>
      <c r="C97" s="20"/>
      <c r="D97" s="150" t="s">
        <v>213</v>
      </c>
      <c r="E97" s="28"/>
      <c r="F97" s="21"/>
      <c r="G97" s="28"/>
      <c r="H97" s="144"/>
    </row>
    <row r="98" spans="1:8" ht="12.75">
      <c r="A98" s="71" t="s">
        <v>133</v>
      </c>
      <c r="B98" s="48" t="s">
        <v>39</v>
      </c>
      <c r="C98" s="85">
        <v>45230</v>
      </c>
      <c r="D98" s="66" t="s">
        <v>282</v>
      </c>
      <c r="E98" s="91" t="s">
        <v>76</v>
      </c>
      <c r="F98" s="40">
        <v>6</v>
      </c>
      <c r="G98" s="41"/>
      <c r="H98" s="186"/>
    </row>
    <row r="99" spans="1:8" ht="12.75">
      <c r="A99" s="25"/>
      <c r="B99" s="98" t="s">
        <v>197</v>
      </c>
      <c r="C99" s="26" t="s">
        <v>15</v>
      </c>
      <c r="D99" s="66" t="s">
        <v>189</v>
      </c>
      <c r="E99" s="32"/>
      <c r="F99" s="16"/>
      <c r="G99" s="32"/>
      <c r="H99" s="140"/>
    </row>
    <row r="100" spans="1:8" ht="12.75">
      <c r="A100" s="25"/>
      <c r="B100" s="112"/>
      <c r="C100" s="26"/>
      <c r="D100" s="66" t="s">
        <v>219</v>
      </c>
      <c r="E100" s="32"/>
      <c r="F100" s="16"/>
      <c r="G100" s="32"/>
      <c r="H100" s="140"/>
    </row>
    <row r="101" spans="1:8" ht="12.75">
      <c r="A101" s="19"/>
      <c r="B101" s="222"/>
      <c r="C101" s="20"/>
      <c r="D101" s="143" t="s">
        <v>215</v>
      </c>
      <c r="E101" s="28"/>
      <c r="F101" s="21"/>
      <c r="G101" s="28"/>
      <c r="H101" s="144"/>
    </row>
    <row r="102" spans="1:8" ht="12.75">
      <c r="A102" s="71" t="s">
        <v>134</v>
      </c>
      <c r="B102" s="139" t="s">
        <v>39</v>
      </c>
      <c r="C102" s="26">
        <v>45230</v>
      </c>
      <c r="D102" s="224" t="s">
        <v>207</v>
      </c>
      <c r="E102" s="68" t="s">
        <v>19</v>
      </c>
      <c r="F102" s="40">
        <v>2</v>
      </c>
      <c r="G102" s="1"/>
      <c r="H102" s="186"/>
    </row>
    <row r="103" spans="1:8" ht="12.75">
      <c r="A103" s="71"/>
      <c r="B103" s="112" t="s">
        <v>206</v>
      </c>
      <c r="C103" s="26" t="s">
        <v>15</v>
      </c>
      <c r="D103" s="189" t="s">
        <v>216</v>
      </c>
      <c r="E103" s="16"/>
      <c r="F103" s="16"/>
      <c r="G103" s="41"/>
      <c r="H103" s="146"/>
    </row>
    <row r="104" spans="1:8" ht="12.75">
      <c r="A104" s="25"/>
      <c r="B104" s="145"/>
      <c r="C104" s="26"/>
      <c r="D104" s="225" t="s">
        <v>217</v>
      </c>
      <c r="E104" s="16"/>
      <c r="F104" s="16"/>
      <c r="G104" s="32"/>
      <c r="H104" s="25"/>
    </row>
    <row r="105" spans="1:8" ht="12.75">
      <c r="A105" s="19"/>
      <c r="B105" s="47"/>
      <c r="C105" s="20"/>
      <c r="D105" s="143" t="s">
        <v>218</v>
      </c>
      <c r="E105" s="21"/>
      <c r="F105" s="21"/>
      <c r="G105" s="223"/>
      <c r="H105" s="19"/>
    </row>
    <row r="106" spans="1:8" ht="14.25">
      <c r="A106" s="134" t="s">
        <v>135</v>
      </c>
      <c r="B106" s="331" t="s">
        <v>39</v>
      </c>
      <c r="C106" s="332">
        <v>45230</v>
      </c>
      <c r="D106" s="175" t="s">
        <v>221</v>
      </c>
      <c r="E106" s="95" t="s">
        <v>35</v>
      </c>
      <c r="F106" s="40">
        <f>(11*2.5+3*1.2+8*2+1*1.5)*1.5*2</f>
        <v>145.8</v>
      </c>
      <c r="G106" s="333"/>
      <c r="H106" s="334"/>
    </row>
    <row r="107" spans="1:8" ht="13.5" thickBot="1">
      <c r="A107" s="38"/>
      <c r="B107" s="335" t="s">
        <v>101</v>
      </c>
      <c r="C107" s="23" t="s">
        <v>15</v>
      </c>
      <c r="D107" s="336" t="s">
        <v>220</v>
      </c>
      <c r="E107" s="34"/>
      <c r="F107" s="29"/>
      <c r="G107" s="34"/>
      <c r="H107" s="38"/>
    </row>
    <row r="108" spans="1:8" ht="12.75">
      <c r="A108" s="32"/>
      <c r="B108" s="145"/>
      <c r="C108" s="145"/>
      <c r="D108" s="265"/>
      <c r="E108" s="32"/>
      <c r="F108" s="32"/>
      <c r="G108" s="32"/>
      <c r="H108" s="218"/>
    </row>
    <row r="111" spans="1:8" ht="12.75">
      <c r="A111" s="433" t="s">
        <v>74</v>
      </c>
      <c r="B111" s="433"/>
      <c r="C111" s="433"/>
      <c r="D111" s="433"/>
      <c r="E111" s="433"/>
      <c r="F111" s="433"/>
      <c r="G111" s="433"/>
      <c r="H111" s="433"/>
    </row>
    <row r="112" spans="1:8" ht="13.5" thickBot="1">
      <c r="A112" s="434"/>
      <c r="B112" s="434"/>
      <c r="C112" s="434"/>
      <c r="D112" s="434"/>
      <c r="E112" s="434"/>
      <c r="F112" s="434"/>
      <c r="G112" s="434"/>
      <c r="H112" s="434"/>
    </row>
    <row r="113" spans="1:8" ht="12.75">
      <c r="A113" s="252" t="s">
        <v>0</v>
      </c>
      <c r="B113" s="253" t="s">
        <v>1</v>
      </c>
      <c r="C113" s="252" t="s">
        <v>2</v>
      </c>
      <c r="D113" s="254" t="s">
        <v>3</v>
      </c>
      <c r="E113" s="252" t="s">
        <v>4</v>
      </c>
      <c r="F113" s="252" t="s">
        <v>5</v>
      </c>
      <c r="G113" s="252" t="s">
        <v>6</v>
      </c>
      <c r="H113" s="255" t="s">
        <v>7</v>
      </c>
    </row>
    <row r="114" spans="1:8" ht="13.5" thickBot="1">
      <c r="A114" s="256"/>
      <c r="B114" s="257" t="s">
        <v>39</v>
      </c>
      <c r="C114" s="256" t="s">
        <v>8</v>
      </c>
      <c r="D114" s="258"/>
      <c r="E114" s="256" t="s">
        <v>9</v>
      </c>
      <c r="F114" s="256"/>
      <c r="G114" s="256" t="s">
        <v>10</v>
      </c>
      <c r="H114" s="259"/>
    </row>
    <row r="115" spans="1:8" ht="15" thickBot="1">
      <c r="A115" s="6"/>
      <c r="B115" s="45"/>
      <c r="C115" s="8"/>
      <c r="D115" s="9" t="s">
        <v>138</v>
      </c>
      <c r="E115" s="10"/>
      <c r="F115" s="7"/>
      <c r="G115" s="11"/>
      <c r="H115" s="12"/>
    </row>
    <row r="116" spans="1:8" ht="14.25">
      <c r="A116" s="78" t="s">
        <v>137</v>
      </c>
      <c r="B116" s="48" t="s">
        <v>39</v>
      </c>
      <c r="C116" s="14">
        <v>45230</v>
      </c>
      <c r="D116" s="227" t="s">
        <v>222</v>
      </c>
      <c r="E116" s="91" t="s">
        <v>34</v>
      </c>
      <c r="F116" s="109">
        <f>83.72+248.16+254.8+285.52+40.11+424.16+162.8+969.44+343.2+929.6+138.76</f>
        <v>3880.2699999999995</v>
      </c>
      <c r="G116" s="41"/>
      <c r="H116" s="226"/>
    </row>
    <row r="117" spans="1:8" ht="12.75">
      <c r="A117" s="19"/>
      <c r="B117" s="185" t="s">
        <v>223</v>
      </c>
      <c r="C117" s="20" t="s">
        <v>22</v>
      </c>
      <c r="D117" s="80" t="s">
        <v>226</v>
      </c>
      <c r="E117" s="28"/>
      <c r="F117" s="21"/>
      <c r="G117" s="28"/>
      <c r="H117" s="19"/>
    </row>
    <row r="118" spans="1:8" ht="14.25">
      <c r="A118" s="71" t="s">
        <v>141</v>
      </c>
      <c r="B118" s="139" t="s">
        <v>39</v>
      </c>
      <c r="C118" s="26">
        <v>45230</v>
      </c>
      <c r="D118" s="79" t="s">
        <v>280</v>
      </c>
      <c r="E118" s="91" t="s">
        <v>34</v>
      </c>
      <c r="F118" s="54">
        <f>83.72+248.16+254.8+285.52+40.11+424.16+162.8+969.44+343.2+929.6+138.76</f>
        <v>3880.2699999999995</v>
      </c>
      <c r="G118" s="41"/>
      <c r="H118" s="186"/>
    </row>
    <row r="119" spans="1:8" ht="12.75">
      <c r="A119" s="25"/>
      <c r="B119" s="112" t="s">
        <v>227</v>
      </c>
      <c r="C119" s="26" t="s">
        <v>15</v>
      </c>
      <c r="D119" s="228" t="s">
        <v>224</v>
      </c>
      <c r="E119" s="32"/>
      <c r="F119" s="16"/>
      <c r="G119" s="32"/>
      <c r="H119" s="188"/>
    </row>
    <row r="120" spans="1:8" ht="12.75">
      <c r="A120" s="25"/>
      <c r="B120" s="32"/>
      <c r="C120" s="26"/>
      <c r="D120" s="79" t="s">
        <v>228</v>
      </c>
      <c r="E120" s="32"/>
      <c r="F120" s="16"/>
      <c r="G120" s="32"/>
      <c r="H120" s="25"/>
    </row>
    <row r="121" spans="1:8" ht="12.75">
      <c r="A121" s="19"/>
      <c r="B121" s="28"/>
      <c r="C121" s="20"/>
      <c r="D121" s="80" t="s">
        <v>225</v>
      </c>
      <c r="E121" s="28"/>
      <c r="F121" s="21"/>
      <c r="G121" s="28"/>
      <c r="H121" s="187"/>
    </row>
    <row r="122" spans="1:8" ht="13.5">
      <c r="A122" s="261" t="s">
        <v>140</v>
      </c>
      <c r="B122" s="48" t="s">
        <v>39</v>
      </c>
      <c r="C122" s="26">
        <v>45233</v>
      </c>
      <c r="D122" s="66" t="s">
        <v>36</v>
      </c>
      <c r="E122" s="260" t="s">
        <v>266</v>
      </c>
      <c r="F122" s="40">
        <f>59.34+148.52+221.2+239.94+34.55+377.52+141.6+814.68+205.4+781.2+83.05</f>
        <v>3107</v>
      </c>
      <c r="G122" s="114"/>
      <c r="H122" s="273"/>
    </row>
    <row r="123" spans="1:8" ht="12.75">
      <c r="A123" s="261"/>
      <c r="B123" s="262" t="s">
        <v>233</v>
      </c>
      <c r="C123" s="26" t="s">
        <v>22</v>
      </c>
      <c r="D123" s="173" t="s">
        <v>37</v>
      </c>
      <c r="E123" s="263"/>
      <c r="F123" s="264"/>
      <c r="G123" s="265"/>
      <c r="H123" s="261"/>
    </row>
    <row r="124" spans="1:8" ht="12.75">
      <c r="A124" s="261"/>
      <c r="B124" s="266"/>
      <c r="C124" s="169"/>
      <c r="D124" s="176" t="s">
        <v>267</v>
      </c>
      <c r="E124" s="263"/>
      <c r="F124" s="264"/>
      <c r="G124" s="265"/>
      <c r="H124" s="261"/>
    </row>
    <row r="125" spans="1:8" ht="12.75">
      <c r="A125" s="267"/>
      <c r="B125" s="268"/>
      <c r="C125" s="278"/>
      <c r="D125" s="205" t="s">
        <v>54</v>
      </c>
      <c r="E125" s="269"/>
      <c r="F125" s="270"/>
      <c r="G125" s="271"/>
      <c r="H125" s="267"/>
    </row>
    <row r="126" spans="1:8" ht="13.5">
      <c r="A126" s="261" t="s">
        <v>142</v>
      </c>
      <c r="B126" s="48" t="s">
        <v>39</v>
      </c>
      <c r="C126" s="26">
        <v>45233</v>
      </c>
      <c r="D126" s="176" t="s">
        <v>229</v>
      </c>
      <c r="E126" s="272" t="s">
        <v>268</v>
      </c>
      <c r="F126" s="191">
        <v>114.65</v>
      </c>
      <c r="G126" s="114"/>
      <c r="H126" s="273"/>
    </row>
    <row r="127" spans="1:8" ht="12.75">
      <c r="A127" s="261"/>
      <c r="B127" s="110" t="s">
        <v>289</v>
      </c>
      <c r="C127" s="26" t="s">
        <v>22</v>
      </c>
      <c r="D127" s="176" t="s">
        <v>230</v>
      </c>
      <c r="E127" s="265"/>
      <c r="F127" s="264"/>
      <c r="G127" s="265"/>
      <c r="H127" s="261"/>
    </row>
    <row r="128" spans="1:8" ht="12.75">
      <c r="A128" s="261"/>
      <c r="B128" s="266"/>
      <c r="C128" s="261"/>
      <c r="D128" s="176" t="s">
        <v>232</v>
      </c>
      <c r="E128" s="265"/>
      <c r="F128" s="264"/>
      <c r="G128" s="265"/>
      <c r="H128" s="261"/>
    </row>
    <row r="129" spans="1:8" ht="13.5" thickBot="1">
      <c r="A129" s="274"/>
      <c r="B129" s="266"/>
      <c r="C129" s="261"/>
      <c r="D129" s="275" t="s">
        <v>231</v>
      </c>
      <c r="E129" s="276"/>
      <c r="F129" s="277"/>
      <c r="G129" s="265"/>
      <c r="H129" s="274"/>
    </row>
    <row r="130" spans="1:8" ht="13.5" thickBot="1">
      <c r="A130" s="238"/>
      <c r="B130" s="239"/>
      <c r="C130" s="240"/>
      <c r="D130" s="241" t="s">
        <v>139</v>
      </c>
      <c r="E130" s="242"/>
      <c r="F130" s="243"/>
      <c r="G130" s="244"/>
      <c r="H130" s="245"/>
    </row>
    <row r="131" spans="1:8" ht="14.25">
      <c r="A131" s="325" t="s">
        <v>143</v>
      </c>
      <c r="B131" s="48" t="s">
        <v>39</v>
      </c>
      <c r="C131" s="26">
        <v>45233</v>
      </c>
      <c r="D131" s="82" t="s">
        <v>235</v>
      </c>
      <c r="E131" s="147" t="s">
        <v>34</v>
      </c>
      <c r="F131" s="109">
        <f>51.52+105.28+173.6+225.32+32.76+362.56+134.8+2455.25</f>
        <v>3541.09</v>
      </c>
      <c r="G131" s="41"/>
      <c r="H131" s="226"/>
    </row>
    <row r="132" spans="1:8" ht="12.75">
      <c r="A132" s="63"/>
      <c r="B132" s="111" t="s">
        <v>238</v>
      </c>
      <c r="C132" s="26" t="s">
        <v>22</v>
      </c>
      <c r="D132" s="170" t="s">
        <v>236</v>
      </c>
      <c r="E132" s="16"/>
      <c r="F132" s="16"/>
      <c r="G132" s="32"/>
      <c r="H132" s="18"/>
    </row>
    <row r="133" spans="1:8" ht="12.75">
      <c r="A133" s="84"/>
      <c r="B133" s="28"/>
      <c r="C133" s="19"/>
      <c r="D133" s="73" t="s">
        <v>237</v>
      </c>
      <c r="E133" s="21"/>
      <c r="F133" s="21"/>
      <c r="G133" s="28"/>
      <c r="H133" s="22"/>
    </row>
    <row r="134" spans="1:8" ht="12.75">
      <c r="A134" s="326" t="s">
        <v>144</v>
      </c>
      <c r="B134" s="48" t="s">
        <v>39</v>
      </c>
      <c r="C134" s="26">
        <v>45233</v>
      </c>
      <c r="D134" s="82" t="s">
        <v>48</v>
      </c>
      <c r="E134" s="95" t="s">
        <v>45</v>
      </c>
      <c r="F134" s="280">
        <v>327.2</v>
      </c>
      <c r="G134" s="41"/>
      <c r="H134" s="186"/>
    </row>
    <row r="135" spans="1:8" ht="12.75">
      <c r="A135" s="63"/>
      <c r="B135" s="111" t="s">
        <v>240</v>
      </c>
      <c r="C135" s="26" t="s">
        <v>22</v>
      </c>
      <c r="D135" s="83" t="s">
        <v>49</v>
      </c>
      <c r="E135" s="16"/>
      <c r="F135" s="16"/>
      <c r="G135" s="32"/>
      <c r="H135" s="18"/>
    </row>
    <row r="136" spans="1:8" ht="12.75">
      <c r="A136" s="84"/>
      <c r="B136" s="28"/>
      <c r="C136" s="19"/>
      <c r="D136" s="73" t="s">
        <v>239</v>
      </c>
      <c r="E136" s="21"/>
      <c r="F136" s="21"/>
      <c r="G136" s="28"/>
      <c r="H136" s="22"/>
    </row>
    <row r="137" spans="1:8" ht="14.25">
      <c r="A137" s="326" t="s">
        <v>145</v>
      </c>
      <c r="B137" s="81" t="s">
        <v>39</v>
      </c>
      <c r="C137" s="85">
        <v>45233</v>
      </c>
      <c r="D137" s="65" t="s">
        <v>40</v>
      </c>
      <c r="E137" s="95" t="s">
        <v>34</v>
      </c>
      <c r="F137" s="40">
        <f>1560.45+131+350.66+135.26+2366.23+56.8</f>
        <v>4600.400000000001</v>
      </c>
      <c r="G137" s="41"/>
      <c r="H137" s="186"/>
    </row>
    <row r="138" spans="1:8" ht="12.75">
      <c r="A138" s="63"/>
      <c r="B138" s="112" t="s">
        <v>51</v>
      </c>
      <c r="C138" s="85" t="s">
        <v>22</v>
      </c>
      <c r="D138" s="86" t="s">
        <v>50</v>
      </c>
      <c r="E138" s="16"/>
      <c r="F138" s="27"/>
      <c r="G138" s="32"/>
      <c r="H138" s="25"/>
    </row>
    <row r="139" spans="1:8" ht="13.5" thickBot="1">
      <c r="A139" s="84"/>
      <c r="B139" s="28"/>
      <c r="C139" s="19"/>
      <c r="D139" s="87" t="s">
        <v>241</v>
      </c>
      <c r="E139" s="33"/>
      <c r="F139" s="33"/>
      <c r="G139" s="28"/>
      <c r="H139" s="22"/>
    </row>
    <row r="140" spans="1:8" ht="13.5" thickBot="1">
      <c r="A140" s="246"/>
      <c r="B140" s="52"/>
      <c r="C140" s="247"/>
      <c r="D140" s="248" t="s">
        <v>155</v>
      </c>
      <c r="E140" s="249"/>
      <c r="F140" s="250"/>
      <c r="G140" s="251"/>
      <c r="H140" s="247"/>
    </row>
    <row r="141" spans="1:8" ht="14.25">
      <c r="A141" s="113" t="s">
        <v>252</v>
      </c>
      <c r="B141" s="81" t="s">
        <v>39</v>
      </c>
      <c r="C141" s="14">
        <v>45233</v>
      </c>
      <c r="D141" s="66" t="s">
        <v>41</v>
      </c>
      <c r="E141" s="147" t="s">
        <v>34</v>
      </c>
      <c r="F141" s="109">
        <f>862.56*1*2+4*4.5*4</f>
        <v>1797.12</v>
      </c>
      <c r="G141" s="114"/>
      <c r="H141" s="226"/>
    </row>
    <row r="142" spans="1:8" ht="12.75">
      <c r="A142" s="25"/>
      <c r="B142" s="110" t="s">
        <v>55</v>
      </c>
      <c r="C142" s="26" t="s">
        <v>22</v>
      </c>
      <c r="D142" s="66" t="s">
        <v>52</v>
      </c>
      <c r="E142" s="32"/>
      <c r="F142" s="16"/>
      <c r="G142" s="59"/>
      <c r="H142" s="60"/>
    </row>
    <row r="143" spans="1:8" ht="12.75">
      <c r="A143" s="25"/>
      <c r="B143" s="50"/>
      <c r="C143" s="26"/>
      <c r="D143" s="66" t="s">
        <v>53</v>
      </c>
      <c r="E143" s="27"/>
      <c r="F143" s="27"/>
      <c r="G143" s="59"/>
      <c r="H143" s="60"/>
    </row>
    <row r="144" spans="1:8" ht="12.75">
      <c r="A144" s="19"/>
      <c r="B144" s="230"/>
      <c r="C144" s="20"/>
      <c r="D144" s="150" t="s">
        <v>102</v>
      </c>
      <c r="E144" s="33"/>
      <c r="F144" s="33"/>
      <c r="G144" s="231"/>
      <c r="H144" s="232"/>
    </row>
    <row r="145" spans="1:8" ht="14.25">
      <c r="A145" s="233" t="s">
        <v>146</v>
      </c>
      <c r="B145" s="81" t="s">
        <v>39</v>
      </c>
      <c r="C145" s="26">
        <v>45233</v>
      </c>
      <c r="D145" s="66" t="s">
        <v>242</v>
      </c>
      <c r="E145" s="91" t="s">
        <v>34</v>
      </c>
      <c r="F145" s="40">
        <f>372*0.4+372*0.6+372*0.4+372*0.6</f>
        <v>744</v>
      </c>
      <c r="G145" s="114"/>
      <c r="H145" s="186"/>
    </row>
    <row r="146" spans="1:8" ht="12.75">
      <c r="A146" s="25"/>
      <c r="B146" s="110" t="s">
        <v>244</v>
      </c>
      <c r="C146" s="26" t="s">
        <v>22</v>
      </c>
      <c r="D146" s="66" t="s">
        <v>243</v>
      </c>
      <c r="E146" s="32"/>
      <c r="F146" s="16"/>
      <c r="G146" s="59"/>
      <c r="H146" s="60"/>
    </row>
    <row r="147" spans="1:8" ht="12.75">
      <c r="A147" s="25"/>
      <c r="B147" s="50"/>
      <c r="C147" s="26"/>
      <c r="D147" s="66" t="s">
        <v>245</v>
      </c>
      <c r="E147" s="32"/>
      <c r="F147" s="16"/>
      <c r="G147" s="59"/>
      <c r="H147" s="60"/>
    </row>
    <row r="148" spans="1:8" ht="12.75">
      <c r="A148" s="19"/>
      <c r="B148" s="230"/>
      <c r="C148" s="20"/>
      <c r="D148" s="150" t="s">
        <v>246</v>
      </c>
      <c r="E148" s="28"/>
      <c r="F148" s="21"/>
      <c r="G148" s="231"/>
      <c r="H148" s="232"/>
    </row>
    <row r="149" spans="1:8" ht="14.25">
      <c r="A149" s="233" t="s">
        <v>147</v>
      </c>
      <c r="B149" s="81" t="s">
        <v>39</v>
      </c>
      <c r="C149" s="26">
        <v>45233</v>
      </c>
      <c r="D149" s="66" t="s">
        <v>248</v>
      </c>
      <c r="E149" s="91" t="s">
        <v>34</v>
      </c>
      <c r="F149" s="54">
        <f>2*3*2+2*3*4.5</f>
        <v>39</v>
      </c>
      <c r="G149" s="114"/>
      <c r="H149" s="186"/>
    </row>
    <row r="150" spans="1:8" ht="12.75">
      <c r="A150" s="25"/>
      <c r="B150" s="110" t="s">
        <v>244</v>
      </c>
      <c r="C150" s="26" t="s">
        <v>22</v>
      </c>
      <c r="D150" s="66" t="s">
        <v>249</v>
      </c>
      <c r="E150" s="32"/>
      <c r="F150" s="16"/>
      <c r="G150" s="59"/>
      <c r="H150" s="60"/>
    </row>
    <row r="151" spans="1:8" ht="12.75">
      <c r="A151" s="25"/>
      <c r="B151" s="50"/>
      <c r="C151" s="26"/>
      <c r="D151" s="66" t="s">
        <v>250</v>
      </c>
      <c r="E151" s="32"/>
      <c r="F151" s="16"/>
      <c r="G151" s="59"/>
      <c r="H151" s="60"/>
    </row>
    <row r="152" spans="1:8" ht="13.5" thickBot="1">
      <c r="A152" s="38"/>
      <c r="B152" s="50"/>
      <c r="C152" s="23"/>
      <c r="D152" s="66" t="s">
        <v>251</v>
      </c>
      <c r="E152" s="27"/>
      <c r="F152" s="27"/>
      <c r="G152" s="59"/>
      <c r="H152" s="89"/>
    </row>
    <row r="153" spans="1:8" ht="13.5" thickBot="1">
      <c r="A153" s="246"/>
      <c r="B153" s="52"/>
      <c r="C153" s="247"/>
      <c r="D153" s="248" t="s">
        <v>156</v>
      </c>
      <c r="E153" s="249"/>
      <c r="F153" s="250"/>
      <c r="G153" s="251"/>
      <c r="H153" s="247"/>
    </row>
    <row r="154" spans="1:8" ht="12.75">
      <c r="A154" s="78" t="s">
        <v>148</v>
      </c>
      <c r="B154" s="81" t="s">
        <v>39</v>
      </c>
      <c r="C154" s="14">
        <v>45233</v>
      </c>
      <c r="D154" s="177" t="s">
        <v>274</v>
      </c>
      <c r="E154" s="178" t="s">
        <v>19</v>
      </c>
      <c r="F154" s="109">
        <v>10</v>
      </c>
      <c r="G154" s="114"/>
      <c r="H154" s="186"/>
    </row>
    <row r="155" spans="1:8" ht="12.75">
      <c r="A155" s="25"/>
      <c r="B155" s="110" t="s">
        <v>259</v>
      </c>
      <c r="C155" s="26" t="s">
        <v>258</v>
      </c>
      <c r="D155" s="74" t="s">
        <v>254</v>
      </c>
      <c r="E155" s="91"/>
      <c r="F155" s="54"/>
      <c r="G155" s="59"/>
      <c r="H155" s="60"/>
    </row>
    <row r="156" spans="1:8" ht="12.75">
      <c r="A156" s="19"/>
      <c r="B156" s="185">
        <v>44</v>
      </c>
      <c r="C156" s="20"/>
      <c r="D156" s="179" t="s">
        <v>253</v>
      </c>
      <c r="E156" s="28"/>
      <c r="F156" s="21"/>
      <c r="G156" s="231"/>
      <c r="H156" s="232"/>
    </row>
    <row r="157" spans="1:8" ht="12.75">
      <c r="A157" s="71" t="s">
        <v>151</v>
      </c>
      <c r="B157" s="81" t="s">
        <v>39</v>
      </c>
      <c r="C157" s="26">
        <v>45233</v>
      </c>
      <c r="D157" s="234" t="s">
        <v>257</v>
      </c>
      <c r="E157" s="91" t="s">
        <v>76</v>
      </c>
      <c r="F157" s="54">
        <f>360-24-8+40+52+112+28</f>
        <v>560</v>
      </c>
      <c r="G157" s="114"/>
      <c r="H157" s="186"/>
    </row>
    <row r="158" spans="1:8" ht="12.75">
      <c r="A158" s="25"/>
      <c r="B158" s="110" t="s">
        <v>260</v>
      </c>
      <c r="C158" s="26" t="s">
        <v>258</v>
      </c>
      <c r="D158" s="74" t="s">
        <v>256</v>
      </c>
      <c r="E158" s="32"/>
      <c r="F158" s="16"/>
      <c r="G158" s="59"/>
      <c r="H158" s="60"/>
    </row>
    <row r="159" spans="1:8" ht="12.75">
      <c r="A159" s="19"/>
      <c r="B159" s="185"/>
      <c r="C159" s="20"/>
      <c r="D159" s="179" t="s">
        <v>255</v>
      </c>
      <c r="E159" s="28"/>
      <c r="F159" s="21"/>
      <c r="G159" s="231"/>
      <c r="H159" s="232"/>
    </row>
    <row r="160" spans="1:8" ht="12.75">
      <c r="A160" s="71" t="s">
        <v>153</v>
      </c>
      <c r="B160" s="81" t="s">
        <v>39</v>
      </c>
      <c r="C160" s="26">
        <v>45233</v>
      </c>
      <c r="D160" s="74" t="s">
        <v>263</v>
      </c>
      <c r="E160" s="91" t="s">
        <v>19</v>
      </c>
      <c r="F160" s="54">
        <v>5</v>
      </c>
      <c r="G160" s="114"/>
      <c r="H160" s="186"/>
    </row>
    <row r="161" spans="1:8" ht="12.75">
      <c r="A161" s="25"/>
      <c r="B161" s="110" t="s">
        <v>260</v>
      </c>
      <c r="C161" s="26" t="s">
        <v>258</v>
      </c>
      <c r="D161" s="74" t="s">
        <v>261</v>
      </c>
      <c r="E161" s="32"/>
      <c r="F161" s="16"/>
      <c r="G161" s="59"/>
      <c r="H161" s="60"/>
    </row>
    <row r="162" spans="1:8" ht="13.5" thickBot="1">
      <c r="A162" s="38"/>
      <c r="B162" s="337"/>
      <c r="C162" s="23"/>
      <c r="D162" s="283" t="s">
        <v>262</v>
      </c>
      <c r="E162" s="34"/>
      <c r="F162" s="29"/>
      <c r="G162" s="338"/>
      <c r="H162" s="89"/>
    </row>
    <row r="163" spans="1:8" ht="12.75">
      <c r="A163" s="32"/>
      <c r="B163" s="110"/>
      <c r="C163" s="145"/>
      <c r="D163" s="309"/>
      <c r="E163" s="32"/>
      <c r="F163" s="32"/>
      <c r="G163" s="59"/>
      <c r="H163" s="215"/>
    </row>
    <row r="164" spans="1:8" ht="12.75">
      <c r="A164" s="32"/>
      <c r="B164" s="110"/>
      <c r="C164" s="145"/>
      <c r="D164" s="309"/>
      <c r="E164" s="32"/>
      <c r="F164" s="32"/>
      <c r="G164" s="59"/>
      <c r="H164" s="215"/>
    </row>
    <row r="165" spans="1:8" ht="12.75">
      <c r="A165" s="433" t="s">
        <v>74</v>
      </c>
      <c r="B165" s="433"/>
      <c r="C165" s="433"/>
      <c r="D165" s="433"/>
      <c r="E165" s="433"/>
      <c r="F165" s="433"/>
      <c r="G165" s="433"/>
      <c r="H165" s="433"/>
    </row>
    <row r="166" ht="13.5" thickBot="1"/>
    <row r="167" spans="1:8" ht="12.75">
      <c r="A167" s="252" t="s">
        <v>0</v>
      </c>
      <c r="B167" s="253" t="s">
        <v>1</v>
      </c>
      <c r="C167" s="252" t="s">
        <v>2</v>
      </c>
      <c r="D167" s="254" t="s">
        <v>3</v>
      </c>
      <c r="E167" s="252" t="s">
        <v>4</v>
      </c>
      <c r="F167" s="252" t="s">
        <v>5</v>
      </c>
      <c r="G167" s="252" t="s">
        <v>6</v>
      </c>
      <c r="H167" s="255" t="s">
        <v>7</v>
      </c>
    </row>
    <row r="168" spans="1:8" ht="13.5" thickBot="1">
      <c r="A168" s="256"/>
      <c r="B168" s="257" t="s">
        <v>39</v>
      </c>
      <c r="C168" s="256" t="s">
        <v>8</v>
      </c>
      <c r="D168" s="258"/>
      <c r="E168" s="256" t="s">
        <v>9</v>
      </c>
      <c r="F168" s="256"/>
      <c r="G168" s="256" t="s">
        <v>10</v>
      </c>
      <c r="H168" s="259"/>
    </row>
    <row r="169" spans="1:8" ht="13.5" thickBot="1">
      <c r="A169" s="246"/>
      <c r="B169" s="52"/>
      <c r="C169" s="247"/>
      <c r="D169" s="248" t="s">
        <v>157</v>
      </c>
      <c r="E169" s="249"/>
      <c r="F169" s="250"/>
      <c r="G169" s="251"/>
      <c r="H169" s="247"/>
    </row>
    <row r="170" spans="1:8" ht="12.75">
      <c r="A170" s="78" t="s">
        <v>269</v>
      </c>
      <c r="B170" s="46"/>
      <c r="C170" s="14"/>
      <c r="D170" s="66" t="s">
        <v>265</v>
      </c>
      <c r="E170" s="92" t="s">
        <v>76</v>
      </c>
      <c r="F170" s="190">
        <f>332-55+5</f>
        <v>282</v>
      </c>
      <c r="G170" s="1"/>
      <c r="H170" s="186"/>
    </row>
    <row r="171" spans="1:8" ht="12.75">
      <c r="A171" s="71"/>
      <c r="B171" s="48"/>
      <c r="C171" s="26"/>
      <c r="D171" s="66" t="s">
        <v>273</v>
      </c>
      <c r="E171" s="69"/>
      <c r="F171" s="115"/>
      <c r="G171" s="90"/>
      <c r="H171" s="60"/>
    </row>
    <row r="172" spans="1:8" ht="12.75">
      <c r="A172" s="75"/>
      <c r="B172" s="47"/>
      <c r="C172" s="20"/>
      <c r="D172" s="150" t="s">
        <v>264</v>
      </c>
      <c r="E172" s="70"/>
      <c r="F172" s="235"/>
      <c r="G172" s="236"/>
      <c r="H172" s="232"/>
    </row>
    <row r="173" spans="1:8" ht="12.75">
      <c r="A173" s="71" t="s">
        <v>286</v>
      </c>
      <c r="B173" s="48" t="s">
        <v>39</v>
      </c>
      <c r="C173" s="26">
        <v>45100</v>
      </c>
      <c r="D173" s="58" t="s">
        <v>13</v>
      </c>
      <c r="E173" s="94" t="s">
        <v>14</v>
      </c>
      <c r="F173" s="237">
        <v>0.863</v>
      </c>
      <c r="G173" s="152"/>
      <c r="H173" s="292"/>
    </row>
    <row r="174" spans="1:8" ht="13.5" thickBot="1">
      <c r="A174" s="38"/>
      <c r="B174" s="185" t="s">
        <v>47</v>
      </c>
      <c r="C174" s="23" t="s">
        <v>15</v>
      </c>
      <c r="D174" s="42" t="s">
        <v>31</v>
      </c>
      <c r="E174" s="29"/>
      <c r="F174" s="39"/>
      <c r="G174" s="43"/>
      <c r="H174" s="293"/>
    </row>
    <row r="175" spans="1:8" ht="13.5" thickBot="1">
      <c r="A175" s="35" t="s">
        <v>28</v>
      </c>
      <c r="B175" s="51"/>
      <c r="C175" s="36"/>
      <c r="D175" s="36"/>
      <c r="E175" s="36"/>
      <c r="F175" s="36"/>
      <c r="G175" s="36"/>
      <c r="H175" s="281"/>
    </row>
    <row r="176" spans="1:8" ht="13.5" thickBot="1">
      <c r="A176" s="35" t="s">
        <v>32</v>
      </c>
      <c r="B176" s="51"/>
      <c r="C176" s="36"/>
      <c r="D176" s="36"/>
      <c r="E176" s="36"/>
      <c r="F176" s="36"/>
      <c r="G176" s="286"/>
      <c r="H176" s="281"/>
    </row>
    <row r="177" spans="1:8" ht="13.5" thickBot="1">
      <c r="A177" s="37" t="s">
        <v>29</v>
      </c>
      <c r="B177" s="49"/>
      <c r="C177" s="34"/>
      <c r="D177" s="34"/>
      <c r="E177" s="34"/>
      <c r="F177" s="34"/>
      <c r="G177" s="34"/>
      <c r="H177" s="282"/>
    </row>
    <row r="178" ht="12.75">
      <c r="B178" s="44"/>
    </row>
  </sheetData>
  <sheetProtection/>
  <mergeCells count="7">
    <mergeCell ref="A165:H165"/>
    <mergeCell ref="A3:H3"/>
    <mergeCell ref="A2:H2"/>
    <mergeCell ref="A56:H56"/>
    <mergeCell ref="A57:H57"/>
    <mergeCell ref="A111:H111"/>
    <mergeCell ref="A112:H112"/>
  </mergeCells>
  <printOptions/>
  <pageMargins left="0.4375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  <oddFooter>&amp;C&amp;"Arial,Pogrubiona kursywa"&amp;8&amp;K002060Kosztorys Ofertowy dla przedsięwzięcia pn. : „Budowa drogi relacji Nieprowice – Stara Zagość"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view="pageLayout" workbookViewId="0" topLeftCell="A154">
      <selection activeCell="D169" sqref="D169"/>
    </sheetView>
  </sheetViews>
  <sheetFormatPr defaultColWidth="9.140625" defaultRowHeight="12.75"/>
  <cols>
    <col min="1" max="1" width="4.57421875" style="0" customWidth="1"/>
    <col min="2" max="2" width="10.421875" style="0" customWidth="1"/>
    <col min="3" max="3" width="7.00390625" style="0" customWidth="1"/>
    <col min="4" max="4" width="45.00390625" style="0" customWidth="1"/>
    <col min="5" max="5" width="22.7109375" style="0" customWidth="1"/>
  </cols>
  <sheetData>
    <row r="1" spans="1:5" ht="12.75">
      <c r="A1" s="433" t="s">
        <v>73</v>
      </c>
      <c r="B1" s="433"/>
      <c r="C1" s="433"/>
      <c r="D1" s="433"/>
      <c r="E1" s="433"/>
    </row>
    <row r="2" spans="1:5" ht="12.75">
      <c r="A2" s="433" t="s">
        <v>290</v>
      </c>
      <c r="B2" s="433"/>
      <c r="C2" s="433"/>
      <c r="D2" s="433"/>
      <c r="E2" s="433"/>
    </row>
    <row r="3" spans="1:5" ht="12.75">
      <c r="A3" s="55" t="s">
        <v>38</v>
      </c>
      <c r="B3" s="56"/>
      <c r="C3" s="57"/>
      <c r="D3" s="57"/>
      <c r="E3" s="1"/>
    </row>
    <row r="4" spans="1:5" ht="13.5" thickBot="1">
      <c r="A4" s="435" t="s">
        <v>109</v>
      </c>
      <c r="B4" s="435"/>
      <c r="C4" s="435"/>
      <c r="D4" s="435"/>
      <c r="E4" s="435"/>
    </row>
    <row r="5" spans="1:5" ht="12.75">
      <c r="A5" s="101" t="s">
        <v>0</v>
      </c>
      <c r="B5" s="99" t="s">
        <v>1</v>
      </c>
      <c r="C5" s="101" t="s">
        <v>2</v>
      </c>
      <c r="D5" s="102" t="s">
        <v>3</v>
      </c>
      <c r="E5" s="166" t="s">
        <v>7</v>
      </c>
    </row>
    <row r="6" spans="1:5" ht="13.5" thickBot="1">
      <c r="A6" s="104"/>
      <c r="B6" s="100" t="s">
        <v>39</v>
      </c>
      <c r="C6" s="104" t="s">
        <v>8</v>
      </c>
      <c r="D6" s="105"/>
      <c r="E6" s="167"/>
    </row>
    <row r="7" spans="1:5" ht="15" thickBot="1">
      <c r="A7" s="6"/>
      <c r="B7" s="45"/>
      <c r="C7" s="8"/>
      <c r="D7" s="9" t="s">
        <v>11</v>
      </c>
      <c r="E7" s="12"/>
    </row>
    <row r="8" spans="1:5" ht="12.75">
      <c r="A8" s="13" t="s">
        <v>12</v>
      </c>
      <c r="B8" s="46" t="s">
        <v>39</v>
      </c>
      <c r="C8" s="14">
        <v>45100</v>
      </c>
      <c r="D8" s="15" t="s">
        <v>13</v>
      </c>
      <c r="E8" s="226">
        <v>1202.23</v>
      </c>
    </row>
    <row r="9" spans="1:5" ht="12.75">
      <c r="A9" s="19"/>
      <c r="B9" s="138" t="s">
        <v>47</v>
      </c>
      <c r="C9" s="20" t="s">
        <v>15</v>
      </c>
      <c r="D9" s="306" t="s">
        <v>46</v>
      </c>
      <c r="E9" s="187"/>
    </row>
    <row r="10" spans="1:5" ht="12.75">
      <c r="A10" s="71" t="s">
        <v>30</v>
      </c>
      <c r="B10" s="48" t="s">
        <v>39</v>
      </c>
      <c r="C10" s="26">
        <v>45100</v>
      </c>
      <c r="D10" s="339" t="s">
        <v>88</v>
      </c>
      <c r="E10" s="188">
        <v>83.92</v>
      </c>
    </row>
    <row r="11" spans="1:5" ht="12.75">
      <c r="A11" s="25"/>
      <c r="B11" s="98" t="s">
        <v>103</v>
      </c>
      <c r="C11" s="26" t="s">
        <v>15</v>
      </c>
      <c r="D11" s="339" t="s">
        <v>90</v>
      </c>
      <c r="E11" s="188"/>
    </row>
    <row r="12" spans="1:5" ht="12.75">
      <c r="A12" s="25"/>
      <c r="B12" s="98"/>
      <c r="C12" s="26"/>
      <c r="D12" s="339" t="s">
        <v>89</v>
      </c>
      <c r="E12" s="188"/>
    </row>
    <row r="13" spans="1:5" ht="12.75">
      <c r="A13" s="19"/>
      <c r="B13" s="47"/>
      <c r="C13" s="20"/>
      <c r="D13" s="306" t="s">
        <v>91</v>
      </c>
      <c r="E13" s="187"/>
    </row>
    <row r="14" spans="1:5" ht="12.75">
      <c r="A14" s="71" t="s">
        <v>17</v>
      </c>
      <c r="B14" s="48" t="s">
        <v>39</v>
      </c>
      <c r="C14" s="26">
        <v>45100</v>
      </c>
      <c r="D14" s="339" t="s">
        <v>92</v>
      </c>
      <c r="E14" s="188">
        <v>209.81</v>
      </c>
    </row>
    <row r="15" spans="1:5" ht="12.75">
      <c r="A15" s="25"/>
      <c r="B15" s="98" t="s">
        <v>103</v>
      </c>
      <c r="C15" s="26" t="s">
        <v>15</v>
      </c>
      <c r="D15" s="339" t="s">
        <v>90</v>
      </c>
      <c r="E15" s="188"/>
    </row>
    <row r="16" spans="1:5" ht="12.75">
      <c r="A16" s="25"/>
      <c r="B16" s="48"/>
      <c r="C16" s="26"/>
      <c r="D16" s="339" t="s">
        <v>93</v>
      </c>
      <c r="E16" s="188"/>
    </row>
    <row r="17" spans="1:5" ht="12.75">
      <c r="A17" s="19"/>
      <c r="B17" s="47"/>
      <c r="C17" s="20"/>
      <c r="D17" s="306" t="s">
        <v>94</v>
      </c>
      <c r="E17" s="187"/>
    </row>
    <row r="18" spans="1:5" ht="12.75">
      <c r="A18" s="153" t="s">
        <v>18</v>
      </c>
      <c r="B18" s="154" t="s">
        <v>39</v>
      </c>
      <c r="C18" s="155">
        <v>45100</v>
      </c>
      <c r="D18" s="202" t="s">
        <v>97</v>
      </c>
      <c r="E18" s="188">
        <v>83.92</v>
      </c>
    </row>
    <row r="19" spans="1:5" ht="12.75">
      <c r="A19" s="153"/>
      <c r="B19" s="156" t="s">
        <v>104</v>
      </c>
      <c r="C19" s="26" t="s">
        <v>15</v>
      </c>
      <c r="D19" s="202" t="s">
        <v>96</v>
      </c>
      <c r="E19" s="188"/>
    </row>
    <row r="20" spans="1:5" ht="12.75">
      <c r="A20" s="19"/>
      <c r="B20" s="47"/>
      <c r="C20" s="20"/>
      <c r="D20" s="306" t="s">
        <v>95</v>
      </c>
      <c r="E20" s="187"/>
    </row>
    <row r="21" spans="1:5" ht="12.75">
      <c r="A21" s="71" t="s">
        <v>20</v>
      </c>
      <c r="B21" s="48" t="s">
        <v>39</v>
      </c>
      <c r="C21" s="85">
        <v>45100</v>
      </c>
      <c r="D21" s="202" t="s">
        <v>163</v>
      </c>
      <c r="E21" s="186">
        <v>78</v>
      </c>
    </row>
    <row r="22" spans="1:5" ht="12.75">
      <c r="A22" s="25"/>
      <c r="B22" s="98" t="s">
        <v>175</v>
      </c>
      <c r="C22" s="26" t="s">
        <v>15</v>
      </c>
      <c r="D22" s="339" t="s">
        <v>165</v>
      </c>
      <c r="E22" s="188"/>
    </row>
    <row r="23" spans="1:5" ht="12.75">
      <c r="A23" s="19"/>
      <c r="B23" s="47"/>
      <c r="C23" s="20"/>
      <c r="D23" s="306" t="s">
        <v>164</v>
      </c>
      <c r="E23" s="187"/>
    </row>
    <row r="24" spans="1:5" ht="12.75">
      <c r="A24" s="71" t="s">
        <v>21</v>
      </c>
      <c r="B24" s="48" t="s">
        <v>39</v>
      </c>
      <c r="C24" s="85">
        <v>45100</v>
      </c>
      <c r="D24" s="202" t="s">
        <v>163</v>
      </c>
      <c r="E24" s="188">
        <f>2299.8</f>
        <v>2299.8</v>
      </c>
    </row>
    <row r="25" spans="1:5" ht="12.75">
      <c r="A25" s="25"/>
      <c r="B25" s="98" t="s">
        <v>176</v>
      </c>
      <c r="C25" s="26" t="s">
        <v>15</v>
      </c>
      <c r="D25" s="339" t="s">
        <v>166</v>
      </c>
      <c r="E25" s="188"/>
    </row>
    <row r="26" spans="1:5" ht="12.75">
      <c r="A26" s="25"/>
      <c r="B26" s="98"/>
      <c r="C26" s="26"/>
      <c r="D26" s="339" t="s">
        <v>168</v>
      </c>
      <c r="E26" s="188"/>
    </row>
    <row r="27" spans="1:5" ht="12.75">
      <c r="A27" s="19"/>
      <c r="B27" s="107"/>
      <c r="C27" s="20"/>
      <c r="D27" s="306" t="s">
        <v>167</v>
      </c>
      <c r="E27" s="187"/>
    </row>
    <row r="28" spans="1:5" ht="12.75">
      <c r="A28" s="71" t="s">
        <v>23</v>
      </c>
      <c r="B28" s="48" t="s">
        <v>39</v>
      </c>
      <c r="C28" s="85">
        <v>45100</v>
      </c>
      <c r="D28" s="202" t="s">
        <v>163</v>
      </c>
      <c r="E28" s="188">
        <v>5620.96</v>
      </c>
    </row>
    <row r="29" spans="1:5" ht="12.75">
      <c r="A29" s="25"/>
      <c r="B29" s="98" t="s">
        <v>177</v>
      </c>
      <c r="C29" s="26" t="s">
        <v>15</v>
      </c>
      <c r="D29" s="339" t="s">
        <v>169</v>
      </c>
      <c r="E29" s="188"/>
    </row>
    <row r="30" spans="1:5" ht="12.75">
      <c r="A30" s="19"/>
      <c r="B30" s="107"/>
      <c r="C30" s="20"/>
      <c r="D30" s="306" t="s">
        <v>170</v>
      </c>
      <c r="E30" s="187"/>
    </row>
    <row r="31" spans="1:5" ht="12.75">
      <c r="A31" s="71" t="s">
        <v>24</v>
      </c>
      <c r="B31" s="48" t="s">
        <v>39</v>
      </c>
      <c r="C31" s="85">
        <v>45100</v>
      </c>
      <c r="D31" s="340" t="s">
        <v>172</v>
      </c>
      <c r="E31" s="188">
        <v>1392.88</v>
      </c>
    </row>
    <row r="32" spans="1:5" ht="12.75">
      <c r="A32" s="25"/>
      <c r="B32" s="98" t="s">
        <v>177</v>
      </c>
      <c r="C32" s="26" t="s">
        <v>15</v>
      </c>
      <c r="D32" s="340" t="s">
        <v>173</v>
      </c>
      <c r="E32" s="188"/>
    </row>
    <row r="33" spans="1:5" ht="12.75">
      <c r="A33" s="19"/>
      <c r="B33" s="47"/>
      <c r="C33" s="20"/>
      <c r="D33" s="306" t="s">
        <v>171</v>
      </c>
      <c r="E33" s="187"/>
    </row>
    <row r="34" spans="1:5" ht="12.75">
      <c r="A34" s="71" t="s">
        <v>25</v>
      </c>
      <c r="B34" s="48" t="s">
        <v>39</v>
      </c>
      <c r="C34" s="85">
        <v>45100</v>
      </c>
      <c r="D34" s="340" t="s">
        <v>272</v>
      </c>
      <c r="E34" s="188">
        <v>715.61</v>
      </c>
    </row>
    <row r="35" spans="1:5" ht="12.75">
      <c r="A35" s="19"/>
      <c r="B35" s="107" t="s">
        <v>270</v>
      </c>
      <c r="C35" s="20" t="s">
        <v>15</v>
      </c>
      <c r="D35" s="304" t="s">
        <v>271</v>
      </c>
      <c r="E35" s="187"/>
    </row>
    <row r="36" spans="1:5" ht="12.75">
      <c r="A36" s="71" t="s">
        <v>16</v>
      </c>
      <c r="B36" s="48" t="s">
        <v>39</v>
      </c>
      <c r="C36" s="85">
        <v>45100</v>
      </c>
      <c r="D36" s="340" t="s">
        <v>288</v>
      </c>
      <c r="E36" s="188">
        <v>1136</v>
      </c>
    </row>
    <row r="37" spans="1:5" ht="13.5" thickBot="1">
      <c r="A37" s="38"/>
      <c r="B37" s="107" t="s">
        <v>270</v>
      </c>
      <c r="C37" s="20" t="s">
        <v>15</v>
      </c>
      <c r="D37" s="340" t="s">
        <v>287</v>
      </c>
      <c r="E37" s="188"/>
    </row>
    <row r="38" spans="1:5" ht="15" thickBot="1">
      <c r="A38" s="6"/>
      <c r="B38" s="45"/>
      <c r="C38" s="8"/>
      <c r="D38" s="294" t="s">
        <v>124</v>
      </c>
      <c r="E38" s="312"/>
    </row>
    <row r="39" spans="1:5" ht="12.75">
      <c r="A39" s="78" t="s">
        <v>26</v>
      </c>
      <c r="B39" s="48" t="s">
        <v>39</v>
      </c>
      <c r="C39" s="85">
        <v>45100</v>
      </c>
      <c r="D39" s="341" t="s">
        <v>178</v>
      </c>
      <c r="E39" s="345">
        <v>56195.53</v>
      </c>
    </row>
    <row r="40" spans="1:5" ht="12.75">
      <c r="A40" s="25"/>
      <c r="B40" s="98" t="s">
        <v>187</v>
      </c>
      <c r="C40" s="26" t="s">
        <v>15</v>
      </c>
      <c r="D40" s="342" t="s">
        <v>179</v>
      </c>
      <c r="E40" s="188"/>
    </row>
    <row r="41" spans="1:5" ht="12.75">
      <c r="A41" s="19"/>
      <c r="B41" s="47"/>
      <c r="C41" s="20"/>
      <c r="D41" s="297" t="s">
        <v>194</v>
      </c>
      <c r="E41" s="187"/>
    </row>
    <row r="42" spans="1:5" ht="12.75">
      <c r="A42" s="71" t="s">
        <v>27</v>
      </c>
      <c r="B42" s="48" t="s">
        <v>39</v>
      </c>
      <c r="C42" s="85">
        <v>45100</v>
      </c>
      <c r="D42" s="343" t="s">
        <v>180</v>
      </c>
      <c r="E42" s="188">
        <v>14923.02</v>
      </c>
    </row>
    <row r="43" spans="1:5" ht="12.75">
      <c r="A43" s="19"/>
      <c r="B43" s="107" t="s">
        <v>185</v>
      </c>
      <c r="C43" s="20" t="s">
        <v>15</v>
      </c>
      <c r="D43" s="304" t="s">
        <v>181</v>
      </c>
      <c r="E43" s="187"/>
    </row>
    <row r="44" spans="1:5" ht="12.75">
      <c r="A44" s="71" t="s">
        <v>79</v>
      </c>
      <c r="B44" s="48" t="s">
        <v>39</v>
      </c>
      <c r="C44" s="85">
        <v>45100</v>
      </c>
      <c r="D44" s="343" t="s">
        <v>279</v>
      </c>
      <c r="E44" s="188">
        <v>11341.71</v>
      </c>
    </row>
    <row r="45" spans="1:5" ht="12.75">
      <c r="A45" s="25"/>
      <c r="B45" s="98" t="s">
        <v>186</v>
      </c>
      <c r="C45" s="26" t="s">
        <v>15</v>
      </c>
      <c r="D45" s="343" t="s">
        <v>182</v>
      </c>
      <c r="E45" s="188"/>
    </row>
    <row r="46" spans="1:5" ht="12.75">
      <c r="A46" s="25"/>
      <c r="B46" s="48"/>
      <c r="C46" s="26"/>
      <c r="D46" s="343" t="s">
        <v>184</v>
      </c>
      <c r="E46" s="188"/>
    </row>
    <row r="47" spans="1:5" ht="13.5" thickBot="1">
      <c r="A47" s="38"/>
      <c r="B47" s="48"/>
      <c r="C47" s="23"/>
      <c r="D47" s="344" t="s">
        <v>183</v>
      </c>
      <c r="E47" s="229"/>
    </row>
    <row r="48" spans="1:5" ht="15" thickBot="1">
      <c r="A48" s="6"/>
      <c r="B48" s="45"/>
      <c r="C48" s="8"/>
      <c r="D48" s="294" t="s">
        <v>123</v>
      </c>
      <c r="E48" s="312"/>
    </row>
    <row r="49" spans="1:5" ht="12.75">
      <c r="A49" s="78" t="s">
        <v>80</v>
      </c>
      <c r="B49" s="46" t="s">
        <v>39</v>
      </c>
      <c r="C49" s="198">
        <v>45230</v>
      </c>
      <c r="D49" s="201" t="s">
        <v>188</v>
      </c>
      <c r="E49" s="345">
        <v>1570.42</v>
      </c>
    </row>
    <row r="50" spans="1:5" ht="12.75">
      <c r="A50" s="71"/>
      <c r="B50" s="98" t="s">
        <v>193</v>
      </c>
      <c r="C50" s="26" t="s">
        <v>15</v>
      </c>
      <c r="D50" s="202" t="s">
        <v>189</v>
      </c>
      <c r="E50" s="313"/>
    </row>
    <row r="51" spans="1:5" ht="12.75">
      <c r="A51" s="71"/>
      <c r="B51" s="139"/>
      <c r="C51" s="26"/>
      <c r="D51" s="202" t="s">
        <v>190</v>
      </c>
      <c r="E51" s="313"/>
    </row>
    <row r="52" spans="1:5" ht="12.75">
      <c r="A52" s="71"/>
      <c r="B52" s="139"/>
      <c r="C52" s="26"/>
      <c r="D52" s="197" t="s">
        <v>191</v>
      </c>
      <c r="E52" s="313"/>
    </row>
    <row r="53" spans="1:5" ht="12.75">
      <c r="A53" s="75"/>
      <c r="B53" s="199"/>
      <c r="C53" s="20"/>
      <c r="D53" s="297" t="s">
        <v>192</v>
      </c>
      <c r="E53" s="314"/>
    </row>
    <row r="54" spans="1:5" ht="12.75">
      <c r="A54" s="71" t="s">
        <v>81</v>
      </c>
      <c r="B54" s="48" t="s">
        <v>39</v>
      </c>
      <c r="C54" s="85">
        <v>45230</v>
      </c>
      <c r="D54" s="296" t="s">
        <v>188</v>
      </c>
      <c r="E54" s="188">
        <f>10057.04</f>
        <v>10057.04</v>
      </c>
    </row>
    <row r="55" spans="1:5" ht="12.75">
      <c r="A55" s="71"/>
      <c r="B55" s="98" t="s">
        <v>197</v>
      </c>
      <c r="C55" s="26" t="s">
        <v>15</v>
      </c>
      <c r="D55" s="296" t="s">
        <v>189</v>
      </c>
      <c r="E55" s="188"/>
    </row>
    <row r="56" spans="1:5" ht="12.75">
      <c r="A56" s="71"/>
      <c r="B56" s="139"/>
      <c r="C56" s="26"/>
      <c r="D56" s="296" t="s">
        <v>190</v>
      </c>
      <c r="E56" s="188"/>
    </row>
    <row r="57" spans="1:5" ht="12.75">
      <c r="A57" s="71"/>
      <c r="B57" s="139"/>
      <c r="C57" s="26"/>
      <c r="D57" s="300" t="s">
        <v>195</v>
      </c>
      <c r="E57" s="188"/>
    </row>
    <row r="58" spans="1:5" ht="13.5" thickBot="1">
      <c r="A58" s="208"/>
      <c r="B58" s="209"/>
      <c r="C58" s="23"/>
      <c r="D58" s="311" t="s">
        <v>196</v>
      </c>
      <c r="E58" s="346">
        <f>SUM(E8:E57)</f>
        <v>106910.85</v>
      </c>
    </row>
    <row r="59" spans="1:5" ht="12.75">
      <c r="A59" s="433" t="s">
        <v>73</v>
      </c>
      <c r="B59" s="433"/>
      <c r="C59" s="433"/>
      <c r="D59" s="433"/>
      <c r="E59" s="433"/>
    </row>
    <row r="60" spans="1:5" ht="12.75">
      <c r="A60" s="433" t="s">
        <v>290</v>
      </c>
      <c r="B60" s="433"/>
      <c r="C60" s="433"/>
      <c r="D60" s="433"/>
      <c r="E60" s="433"/>
    </row>
    <row r="61" spans="1:5" ht="12.75">
      <c r="A61" s="55" t="s">
        <v>38</v>
      </c>
      <c r="B61" s="56"/>
      <c r="C61" s="57"/>
      <c r="D61" s="57"/>
      <c r="E61" s="1"/>
    </row>
    <row r="62" spans="1:5" ht="12.75">
      <c r="A62" s="435" t="s">
        <v>109</v>
      </c>
      <c r="B62" s="435"/>
      <c r="C62" s="435"/>
      <c r="D62" s="435"/>
      <c r="E62" s="435"/>
    </row>
    <row r="63" spans="1:5" ht="13.5" thickBot="1">
      <c r="A63" s="168"/>
      <c r="B63" s="168"/>
      <c r="C63" s="168"/>
      <c r="D63" s="168"/>
      <c r="E63" s="168"/>
    </row>
    <row r="64" spans="1:5" ht="12.75">
      <c r="A64" s="101" t="s">
        <v>0</v>
      </c>
      <c r="B64" s="99" t="s">
        <v>1</v>
      </c>
      <c r="C64" s="101" t="s">
        <v>2</v>
      </c>
      <c r="D64" s="295" t="s">
        <v>3</v>
      </c>
      <c r="E64" s="166" t="s">
        <v>7</v>
      </c>
    </row>
    <row r="65" spans="1:5" ht="13.5" thickBot="1">
      <c r="A65" s="104"/>
      <c r="B65" s="100" t="s">
        <v>39</v>
      </c>
      <c r="C65" s="104" t="s">
        <v>8</v>
      </c>
      <c r="D65" s="214"/>
      <c r="E65" s="167"/>
    </row>
    <row r="66" spans="1:5" ht="12.75">
      <c r="A66" s="71" t="s">
        <v>82</v>
      </c>
      <c r="B66" s="48" t="s">
        <v>39</v>
      </c>
      <c r="C66" s="85">
        <v>45230</v>
      </c>
      <c r="D66" s="202" t="s">
        <v>188</v>
      </c>
      <c r="E66" s="345">
        <v>1257.13</v>
      </c>
    </row>
    <row r="67" spans="1:5" ht="12.75">
      <c r="A67" s="71"/>
      <c r="B67" s="98" t="s">
        <v>197</v>
      </c>
      <c r="C67" s="26" t="s">
        <v>15</v>
      </c>
      <c r="D67" s="202" t="s">
        <v>189</v>
      </c>
      <c r="E67" s="315"/>
    </row>
    <row r="68" spans="1:5" ht="12.75">
      <c r="A68" s="71"/>
      <c r="B68" s="139"/>
      <c r="C68" s="26"/>
      <c r="D68" s="202" t="s">
        <v>190</v>
      </c>
      <c r="E68" s="315"/>
    </row>
    <row r="69" spans="1:5" ht="12.75">
      <c r="A69" s="71"/>
      <c r="B69" s="139"/>
      <c r="C69" s="26"/>
      <c r="D69" s="197" t="s">
        <v>195</v>
      </c>
      <c r="E69" s="315"/>
    </row>
    <row r="70" spans="1:5" ht="12.75">
      <c r="A70" s="75"/>
      <c r="B70" s="199"/>
      <c r="C70" s="20"/>
      <c r="D70" s="149" t="s">
        <v>198</v>
      </c>
      <c r="E70" s="316"/>
    </row>
    <row r="71" spans="1:5" ht="12.75">
      <c r="A71" s="71" t="s">
        <v>77</v>
      </c>
      <c r="B71" s="139" t="s">
        <v>39</v>
      </c>
      <c r="C71" s="26">
        <v>45230</v>
      </c>
      <c r="D71" s="296" t="s">
        <v>98</v>
      </c>
      <c r="E71" s="188">
        <v>98923</v>
      </c>
    </row>
    <row r="72" spans="1:5" ht="12.75">
      <c r="A72" s="25"/>
      <c r="B72" s="112" t="s">
        <v>199</v>
      </c>
      <c r="C72" s="26" t="s">
        <v>15</v>
      </c>
      <c r="D72" s="296" t="s">
        <v>100</v>
      </c>
      <c r="E72" s="315"/>
    </row>
    <row r="73" spans="1:5" ht="12.75">
      <c r="A73" s="25"/>
      <c r="B73" s="112"/>
      <c r="C73" s="85"/>
      <c r="D73" s="296" t="s">
        <v>112</v>
      </c>
      <c r="E73" s="315"/>
    </row>
    <row r="74" spans="1:5" ht="12.75">
      <c r="A74" s="25"/>
      <c r="B74" s="112"/>
      <c r="C74" s="85"/>
      <c r="D74" s="296" t="s">
        <v>113</v>
      </c>
      <c r="E74" s="315"/>
    </row>
    <row r="75" spans="1:5" ht="12.75">
      <c r="A75" s="25"/>
      <c r="B75" s="112"/>
      <c r="C75" s="169" t="s">
        <v>110</v>
      </c>
      <c r="D75" s="296" t="s">
        <v>114</v>
      </c>
      <c r="E75" s="315"/>
    </row>
    <row r="76" spans="1:5" ht="12.75">
      <c r="A76" s="25"/>
      <c r="B76" s="112"/>
      <c r="C76" s="85"/>
      <c r="D76" s="296" t="s">
        <v>115</v>
      </c>
      <c r="E76" s="315"/>
    </row>
    <row r="77" spans="1:5" ht="12.75">
      <c r="A77" s="25"/>
      <c r="B77" s="112"/>
      <c r="C77" s="85"/>
      <c r="D77" s="296" t="s">
        <v>116</v>
      </c>
      <c r="E77" s="315"/>
    </row>
    <row r="78" spans="1:5" ht="12.75">
      <c r="A78" s="25"/>
      <c r="B78" s="112"/>
      <c r="C78" s="85"/>
      <c r="D78" s="296" t="s">
        <v>117</v>
      </c>
      <c r="E78" s="315"/>
    </row>
    <row r="79" spans="1:5" ht="12.75">
      <c r="A79" s="25"/>
      <c r="B79" s="112"/>
      <c r="C79" s="85"/>
      <c r="D79" s="296" t="s">
        <v>111</v>
      </c>
      <c r="E79" s="315"/>
    </row>
    <row r="80" spans="1:5" ht="12.75">
      <c r="A80" s="19"/>
      <c r="B80" s="141"/>
      <c r="C80" s="142"/>
      <c r="D80" s="297" t="s">
        <v>118</v>
      </c>
      <c r="E80" s="317"/>
    </row>
    <row r="81" spans="1:5" ht="12.75">
      <c r="A81" s="71" t="s">
        <v>84</v>
      </c>
      <c r="B81" s="139" t="s">
        <v>39</v>
      </c>
      <c r="C81" s="26">
        <v>45230</v>
      </c>
      <c r="D81" s="152" t="s">
        <v>119</v>
      </c>
      <c r="E81" s="188">
        <v>37067.65</v>
      </c>
    </row>
    <row r="82" spans="1:5" ht="12.75">
      <c r="A82" s="71"/>
      <c r="B82" s="112" t="s">
        <v>200</v>
      </c>
      <c r="C82" s="26" t="s">
        <v>15</v>
      </c>
      <c r="D82" s="114" t="s">
        <v>120</v>
      </c>
      <c r="E82" s="315"/>
    </row>
    <row r="83" spans="1:5" ht="12.75">
      <c r="A83" s="71"/>
      <c r="B83" s="112"/>
      <c r="C83" s="85"/>
      <c r="D83" s="296" t="s">
        <v>121</v>
      </c>
      <c r="E83" s="315"/>
    </row>
    <row r="84" spans="1:5" ht="12.75">
      <c r="A84" s="19"/>
      <c r="B84" s="141"/>
      <c r="C84" s="142"/>
      <c r="D84" s="149" t="s">
        <v>122</v>
      </c>
      <c r="E84" s="317"/>
    </row>
    <row r="85" spans="1:5" ht="12.75">
      <c r="A85" s="71" t="s">
        <v>85</v>
      </c>
      <c r="B85" s="139" t="s">
        <v>39</v>
      </c>
      <c r="C85" s="26">
        <v>45230</v>
      </c>
      <c r="D85" s="152" t="s">
        <v>201</v>
      </c>
      <c r="E85" s="188">
        <v>3521.43</v>
      </c>
    </row>
    <row r="86" spans="1:5" ht="12.75">
      <c r="A86" s="71"/>
      <c r="B86" s="112" t="s">
        <v>206</v>
      </c>
      <c r="C86" s="26" t="s">
        <v>15</v>
      </c>
      <c r="D86" s="152" t="s">
        <v>202</v>
      </c>
      <c r="E86" s="315"/>
    </row>
    <row r="87" spans="1:5" ht="12.75">
      <c r="A87" s="71"/>
      <c r="B87" s="112"/>
      <c r="C87" s="26"/>
      <c r="D87" s="152" t="s">
        <v>203</v>
      </c>
      <c r="E87" s="315"/>
    </row>
    <row r="88" spans="1:5" ht="12.75">
      <c r="A88" s="25"/>
      <c r="B88" s="112"/>
      <c r="C88" s="26"/>
      <c r="D88" s="202" t="s">
        <v>205</v>
      </c>
      <c r="E88" s="315"/>
    </row>
    <row r="89" spans="1:5" ht="12.75">
      <c r="A89" s="19"/>
      <c r="B89" s="141"/>
      <c r="C89" s="20"/>
      <c r="D89" s="297" t="s">
        <v>204</v>
      </c>
      <c r="E89" s="317"/>
    </row>
    <row r="90" spans="1:5" ht="12.75">
      <c r="A90" s="71" t="s">
        <v>86</v>
      </c>
      <c r="B90" s="139" t="s">
        <v>39</v>
      </c>
      <c r="C90" s="26">
        <v>45230</v>
      </c>
      <c r="D90" s="152" t="s">
        <v>207</v>
      </c>
      <c r="E90" s="188">
        <v>2361.6</v>
      </c>
    </row>
    <row r="91" spans="1:5" ht="12.75">
      <c r="A91" s="25"/>
      <c r="B91" s="112" t="s">
        <v>206</v>
      </c>
      <c r="C91" s="26" t="s">
        <v>15</v>
      </c>
      <c r="D91" s="114" t="s">
        <v>208</v>
      </c>
      <c r="E91" s="315"/>
    </row>
    <row r="92" spans="1:5" ht="12.75">
      <c r="A92" s="25"/>
      <c r="B92" s="112"/>
      <c r="C92" s="26"/>
      <c r="D92" s="197" t="s">
        <v>209</v>
      </c>
      <c r="E92" s="315"/>
    </row>
    <row r="93" spans="1:5" ht="12.75">
      <c r="A93" s="25"/>
      <c r="B93" s="112"/>
      <c r="C93" s="26"/>
      <c r="D93" s="197" t="s">
        <v>211</v>
      </c>
      <c r="E93" s="315"/>
    </row>
    <row r="94" spans="1:5" ht="12.75">
      <c r="A94" s="19"/>
      <c r="B94" s="141"/>
      <c r="C94" s="20"/>
      <c r="D94" s="149" t="s">
        <v>210</v>
      </c>
      <c r="E94" s="317"/>
    </row>
    <row r="95" spans="1:5" ht="12.75">
      <c r="A95" s="71" t="s">
        <v>87</v>
      </c>
      <c r="B95" s="139" t="s">
        <v>39</v>
      </c>
      <c r="C95" s="26">
        <v>45230</v>
      </c>
      <c r="D95" s="152" t="s">
        <v>201</v>
      </c>
      <c r="E95" s="188">
        <v>4050.67</v>
      </c>
    </row>
    <row r="96" spans="1:5" ht="12.75">
      <c r="A96" s="25"/>
      <c r="B96" s="112" t="s">
        <v>206</v>
      </c>
      <c r="C96" s="26" t="s">
        <v>15</v>
      </c>
      <c r="D96" s="114" t="s">
        <v>212</v>
      </c>
      <c r="E96" s="315"/>
    </row>
    <row r="97" spans="1:5" ht="12.75">
      <c r="A97" s="25"/>
      <c r="B97" s="112"/>
      <c r="C97" s="26"/>
      <c r="D97" s="114" t="s">
        <v>214</v>
      </c>
      <c r="E97" s="315"/>
    </row>
    <row r="98" spans="1:5" ht="12.75">
      <c r="A98" s="19"/>
      <c r="B98" s="141"/>
      <c r="C98" s="20"/>
      <c r="D98" s="149" t="s">
        <v>213</v>
      </c>
      <c r="E98" s="317"/>
    </row>
    <row r="99" spans="1:5" ht="12.75">
      <c r="A99" s="71" t="s">
        <v>133</v>
      </c>
      <c r="B99" s="48" t="s">
        <v>39</v>
      </c>
      <c r="C99" s="85">
        <v>45230</v>
      </c>
      <c r="D99" s="202" t="s">
        <v>281</v>
      </c>
      <c r="E99" s="188">
        <v>4350.39</v>
      </c>
    </row>
    <row r="100" spans="1:5" ht="12.75">
      <c r="A100" s="25"/>
      <c r="B100" s="98" t="s">
        <v>197</v>
      </c>
      <c r="C100" s="26" t="s">
        <v>15</v>
      </c>
      <c r="D100" s="202" t="s">
        <v>189</v>
      </c>
      <c r="E100" s="315"/>
    </row>
    <row r="101" spans="1:5" ht="12.75">
      <c r="A101" s="25"/>
      <c r="B101" s="112"/>
      <c r="C101" s="26"/>
      <c r="D101" s="202" t="s">
        <v>219</v>
      </c>
      <c r="E101" s="315"/>
    </row>
    <row r="102" spans="1:5" ht="12.75">
      <c r="A102" s="19"/>
      <c r="B102" s="222"/>
      <c r="C102" s="20"/>
      <c r="D102" s="297" t="s">
        <v>215</v>
      </c>
      <c r="E102" s="317"/>
    </row>
    <row r="103" spans="1:5" ht="12.75">
      <c r="A103" s="71" t="s">
        <v>134</v>
      </c>
      <c r="B103" s="139" t="s">
        <v>39</v>
      </c>
      <c r="C103" s="26">
        <v>45230</v>
      </c>
      <c r="D103" s="298" t="s">
        <v>207</v>
      </c>
      <c r="E103" s="188">
        <v>675.7</v>
      </c>
    </row>
    <row r="104" spans="1:5" ht="12.75">
      <c r="A104" s="71"/>
      <c r="B104" s="112" t="s">
        <v>206</v>
      </c>
      <c r="C104" s="26" t="s">
        <v>15</v>
      </c>
      <c r="D104" s="299" t="s">
        <v>216</v>
      </c>
      <c r="E104" s="315"/>
    </row>
    <row r="105" spans="1:5" ht="12.75">
      <c r="A105" s="25"/>
      <c r="B105" s="145"/>
      <c r="C105" s="26"/>
      <c r="D105" s="300" t="s">
        <v>217</v>
      </c>
      <c r="E105" s="315"/>
    </row>
    <row r="106" spans="1:5" ht="12.75">
      <c r="A106" s="19"/>
      <c r="B106" s="47"/>
      <c r="C106" s="20"/>
      <c r="D106" s="297" t="s">
        <v>218</v>
      </c>
      <c r="E106" s="317"/>
    </row>
    <row r="107" spans="1:5" ht="12.75">
      <c r="A107" s="71" t="s">
        <v>135</v>
      </c>
      <c r="B107" s="32" t="s">
        <v>39</v>
      </c>
      <c r="C107" s="26">
        <v>45230</v>
      </c>
      <c r="D107" s="265" t="s">
        <v>221</v>
      </c>
      <c r="E107" s="188">
        <v>4112.57</v>
      </c>
    </row>
    <row r="108" spans="1:5" ht="13.5" thickBot="1">
      <c r="A108" s="25"/>
      <c r="B108" s="145" t="s">
        <v>101</v>
      </c>
      <c r="C108" s="26" t="s">
        <v>15</v>
      </c>
      <c r="D108" s="265" t="s">
        <v>220</v>
      </c>
      <c r="E108" s="315"/>
    </row>
    <row r="109" spans="1:5" ht="15" thickBot="1">
      <c r="A109" s="6"/>
      <c r="B109" s="45"/>
      <c r="C109" s="8"/>
      <c r="D109" s="301" t="s">
        <v>138</v>
      </c>
      <c r="E109" s="318"/>
    </row>
    <row r="110" spans="1:5" ht="12.75">
      <c r="A110" s="78" t="s">
        <v>137</v>
      </c>
      <c r="B110" s="46" t="s">
        <v>39</v>
      </c>
      <c r="C110" s="14">
        <v>45230</v>
      </c>
      <c r="D110" s="347" t="s">
        <v>222</v>
      </c>
      <c r="E110" s="188">
        <v>7256.1</v>
      </c>
    </row>
    <row r="111" spans="1:5" ht="12.75">
      <c r="A111" s="19"/>
      <c r="B111" s="185" t="s">
        <v>223</v>
      </c>
      <c r="C111" s="20" t="s">
        <v>22</v>
      </c>
      <c r="D111" s="348" t="s">
        <v>226</v>
      </c>
      <c r="E111" s="317"/>
    </row>
    <row r="112" spans="1:5" ht="12.75">
      <c r="A112" s="71" t="s">
        <v>141</v>
      </c>
      <c r="B112" s="139" t="s">
        <v>39</v>
      </c>
      <c r="C112" s="26">
        <v>45230</v>
      </c>
      <c r="D112" s="349" t="s">
        <v>280</v>
      </c>
      <c r="E112" s="188">
        <v>190428.52</v>
      </c>
    </row>
    <row r="113" spans="1:5" ht="12.75">
      <c r="A113" s="25"/>
      <c r="B113" s="112" t="s">
        <v>227</v>
      </c>
      <c r="C113" s="26" t="s">
        <v>15</v>
      </c>
      <c r="D113" s="350" t="s">
        <v>224</v>
      </c>
      <c r="E113" s="315"/>
    </row>
    <row r="114" spans="1:5" ht="12.75">
      <c r="A114" s="25"/>
      <c r="B114" s="32"/>
      <c r="C114" s="26"/>
      <c r="D114" s="349" t="s">
        <v>228</v>
      </c>
      <c r="E114" s="315"/>
    </row>
    <row r="115" spans="1:5" ht="13.5" thickBot="1">
      <c r="A115" s="38"/>
      <c r="B115" s="34"/>
      <c r="C115" s="23"/>
      <c r="D115" s="351" t="s">
        <v>225</v>
      </c>
      <c r="E115" s="319"/>
    </row>
    <row r="116" spans="1:5" ht="12.75">
      <c r="A116" s="32"/>
      <c r="B116" s="32"/>
      <c r="C116" s="145"/>
      <c r="D116" s="53"/>
      <c r="E116" s="218">
        <f>SUM(E66:E115)</f>
        <v>354004.76</v>
      </c>
    </row>
    <row r="117" spans="1:5" ht="12.75">
      <c r="A117" s="32"/>
      <c r="B117" s="32"/>
      <c r="C117" s="145"/>
      <c r="D117" s="53"/>
      <c r="E117" s="32"/>
    </row>
    <row r="118" spans="1:5" ht="12.75">
      <c r="A118" s="433" t="s">
        <v>73</v>
      </c>
      <c r="B118" s="433"/>
      <c r="C118" s="433"/>
      <c r="D118" s="433"/>
      <c r="E118" s="433"/>
    </row>
    <row r="119" spans="1:5" ht="12.75">
      <c r="A119" s="433" t="s">
        <v>290</v>
      </c>
      <c r="B119" s="433"/>
      <c r="C119" s="433"/>
      <c r="D119" s="433"/>
      <c r="E119" s="433"/>
    </row>
    <row r="120" spans="1:5" ht="12.75">
      <c r="A120" s="55" t="s">
        <v>38</v>
      </c>
      <c r="B120" s="56"/>
      <c r="C120" s="57"/>
      <c r="D120" s="57"/>
      <c r="E120" s="1"/>
    </row>
    <row r="121" spans="1:5" ht="12.75">
      <c r="A121" s="435" t="s">
        <v>109</v>
      </c>
      <c r="B121" s="435"/>
      <c r="C121" s="435"/>
      <c r="D121" s="435"/>
      <c r="E121" s="435"/>
    </row>
    <row r="122" ht="13.5" thickBot="1"/>
    <row r="123" spans="1:5" ht="12.75">
      <c r="A123" s="101" t="s">
        <v>0</v>
      </c>
      <c r="B123" s="99" t="s">
        <v>1</v>
      </c>
      <c r="C123" s="101" t="s">
        <v>2</v>
      </c>
      <c r="D123" s="295" t="s">
        <v>3</v>
      </c>
      <c r="E123" s="166" t="s">
        <v>7</v>
      </c>
    </row>
    <row r="124" spans="1:5" ht="13.5" thickBot="1">
      <c r="A124" s="104"/>
      <c r="B124" s="100" t="s">
        <v>39</v>
      </c>
      <c r="C124" s="104" t="s">
        <v>8</v>
      </c>
      <c r="D124" s="214"/>
      <c r="E124" s="167"/>
    </row>
    <row r="125" spans="1:5" ht="12.75">
      <c r="A125" s="261" t="s">
        <v>140</v>
      </c>
      <c r="B125" s="48" t="s">
        <v>39</v>
      </c>
      <c r="C125" s="26">
        <v>45233</v>
      </c>
      <c r="D125" s="202" t="s">
        <v>36</v>
      </c>
      <c r="E125" s="345">
        <v>66718.79</v>
      </c>
    </row>
    <row r="126" spans="1:5" ht="12.75">
      <c r="A126" s="261"/>
      <c r="B126" s="262" t="s">
        <v>233</v>
      </c>
      <c r="C126" s="26" t="s">
        <v>22</v>
      </c>
      <c r="D126" s="173" t="s">
        <v>37</v>
      </c>
      <c r="E126" s="320"/>
    </row>
    <row r="127" spans="1:5" ht="12.75">
      <c r="A127" s="261"/>
      <c r="B127" s="266"/>
      <c r="C127" s="169"/>
      <c r="D127" s="173" t="s">
        <v>267</v>
      </c>
      <c r="E127" s="320"/>
    </row>
    <row r="128" spans="1:5" ht="12.75">
      <c r="A128" s="267"/>
      <c r="B128" s="268"/>
      <c r="C128" s="278"/>
      <c r="D128" s="304" t="s">
        <v>54</v>
      </c>
      <c r="E128" s="321"/>
    </row>
    <row r="129" spans="1:5" ht="12.75">
      <c r="A129" s="261" t="s">
        <v>142</v>
      </c>
      <c r="B129" s="48" t="s">
        <v>39</v>
      </c>
      <c r="C129" s="26">
        <v>45233</v>
      </c>
      <c r="D129" s="173" t="s">
        <v>229</v>
      </c>
      <c r="E129" s="188">
        <v>31503.27</v>
      </c>
    </row>
    <row r="130" spans="1:5" ht="12.75">
      <c r="A130" s="261"/>
      <c r="B130" s="262" t="s">
        <v>234</v>
      </c>
      <c r="C130" s="26" t="s">
        <v>22</v>
      </c>
      <c r="D130" s="173" t="s">
        <v>230</v>
      </c>
      <c r="E130" s="320"/>
    </row>
    <row r="131" spans="1:5" ht="12.75">
      <c r="A131" s="261"/>
      <c r="B131" s="266"/>
      <c r="C131" s="261"/>
      <c r="D131" s="173" t="s">
        <v>232</v>
      </c>
      <c r="E131" s="320"/>
    </row>
    <row r="132" spans="1:5" ht="13.5" thickBot="1">
      <c r="A132" s="274"/>
      <c r="B132" s="266"/>
      <c r="C132" s="261"/>
      <c r="D132" s="174" t="s">
        <v>231</v>
      </c>
      <c r="E132" s="322"/>
    </row>
    <row r="133" spans="1:5" ht="13.5" thickBot="1">
      <c r="A133" s="238"/>
      <c r="B133" s="239"/>
      <c r="C133" s="240"/>
      <c r="D133" s="305" t="s">
        <v>139</v>
      </c>
      <c r="E133" s="323"/>
    </row>
    <row r="134" spans="1:5" ht="12.75">
      <c r="A134" s="325" t="s">
        <v>143</v>
      </c>
      <c r="B134" s="48" t="s">
        <v>39</v>
      </c>
      <c r="C134" s="26">
        <v>45233</v>
      </c>
      <c r="D134" s="76" t="s">
        <v>235</v>
      </c>
      <c r="E134" s="188">
        <v>101595.64</v>
      </c>
    </row>
    <row r="135" spans="1:5" ht="12.75">
      <c r="A135" s="63"/>
      <c r="B135" s="111" t="s">
        <v>238</v>
      </c>
      <c r="C135" s="26" t="s">
        <v>22</v>
      </c>
      <c r="D135" s="265" t="s">
        <v>236</v>
      </c>
      <c r="E135" s="315"/>
    </row>
    <row r="136" spans="1:5" ht="12.75">
      <c r="A136" s="84"/>
      <c r="B136" s="28"/>
      <c r="C136" s="19"/>
      <c r="D136" s="306" t="s">
        <v>237</v>
      </c>
      <c r="E136" s="317"/>
    </row>
    <row r="137" spans="1:5" ht="12.75">
      <c r="A137" s="326" t="s">
        <v>144</v>
      </c>
      <c r="B137" s="48" t="s">
        <v>39</v>
      </c>
      <c r="C137" s="26">
        <v>45233</v>
      </c>
      <c r="D137" s="76" t="s">
        <v>48</v>
      </c>
      <c r="E137" s="188">
        <v>90579.79</v>
      </c>
    </row>
    <row r="138" spans="1:5" ht="12.75">
      <c r="A138" s="63"/>
      <c r="B138" s="111" t="s">
        <v>240</v>
      </c>
      <c r="C138" s="26" t="s">
        <v>22</v>
      </c>
      <c r="D138" s="81" t="s">
        <v>49</v>
      </c>
      <c r="E138" s="315"/>
    </row>
    <row r="139" spans="1:5" ht="12.75">
      <c r="A139" s="84"/>
      <c r="B139" s="28"/>
      <c r="C139" s="19"/>
      <c r="D139" s="306" t="s">
        <v>239</v>
      </c>
      <c r="E139" s="317"/>
    </row>
    <row r="140" spans="1:5" ht="12.75">
      <c r="A140" s="326" t="s">
        <v>145</v>
      </c>
      <c r="B140" s="81" t="s">
        <v>39</v>
      </c>
      <c r="C140" s="85">
        <v>45233</v>
      </c>
      <c r="D140" s="30" t="s">
        <v>40</v>
      </c>
      <c r="E140" s="188">
        <v>155493.52</v>
      </c>
    </row>
    <row r="141" spans="1:5" ht="12.75">
      <c r="A141" s="63"/>
      <c r="B141" s="112" t="s">
        <v>51</v>
      </c>
      <c r="C141" s="85" t="s">
        <v>22</v>
      </c>
      <c r="D141" s="302" t="s">
        <v>50</v>
      </c>
      <c r="E141" s="315"/>
    </row>
    <row r="142" spans="1:5" ht="13.5" thickBot="1">
      <c r="A142" s="84"/>
      <c r="B142" s="28"/>
      <c r="C142" s="19"/>
      <c r="D142" s="303" t="s">
        <v>241</v>
      </c>
      <c r="E142" s="317"/>
    </row>
    <row r="143" spans="1:5" ht="13.5" thickBot="1">
      <c r="A143" s="246"/>
      <c r="B143" s="52"/>
      <c r="C143" s="247"/>
      <c r="D143" s="307" t="s">
        <v>155</v>
      </c>
      <c r="E143" s="324"/>
    </row>
    <row r="144" spans="1:5" ht="12.75">
      <c r="A144" s="113" t="s">
        <v>252</v>
      </c>
      <c r="B144" s="81" t="s">
        <v>39</v>
      </c>
      <c r="C144" s="14">
        <v>45233</v>
      </c>
      <c r="D144" s="202" t="s">
        <v>41</v>
      </c>
      <c r="E144" s="188">
        <v>20101.85</v>
      </c>
    </row>
    <row r="145" spans="1:5" ht="12.75">
      <c r="A145" s="25"/>
      <c r="B145" s="110" t="s">
        <v>55</v>
      </c>
      <c r="C145" s="26" t="s">
        <v>22</v>
      </c>
      <c r="D145" s="202" t="s">
        <v>52</v>
      </c>
      <c r="E145" s="188"/>
    </row>
    <row r="146" spans="1:5" ht="12.75">
      <c r="A146" s="25"/>
      <c r="B146" s="50"/>
      <c r="C146" s="26"/>
      <c r="D146" s="202" t="s">
        <v>53</v>
      </c>
      <c r="E146" s="188"/>
    </row>
    <row r="147" spans="1:5" ht="12.75">
      <c r="A147" s="19"/>
      <c r="B147" s="230"/>
      <c r="C147" s="20"/>
      <c r="D147" s="149" t="s">
        <v>102</v>
      </c>
      <c r="E147" s="187"/>
    </row>
    <row r="148" spans="1:5" ht="12.75">
      <c r="A148" s="233" t="s">
        <v>146</v>
      </c>
      <c r="B148" s="81" t="s">
        <v>39</v>
      </c>
      <c r="C148" s="26">
        <v>45233</v>
      </c>
      <c r="D148" s="202" t="s">
        <v>242</v>
      </c>
      <c r="E148" s="188">
        <v>61767.7</v>
      </c>
    </row>
    <row r="149" spans="1:5" ht="12.75">
      <c r="A149" s="25"/>
      <c r="B149" s="110" t="s">
        <v>244</v>
      </c>
      <c r="C149" s="26" t="s">
        <v>22</v>
      </c>
      <c r="D149" s="202" t="s">
        <v>243</v>
      </c>
      <c r="E149" s="188"/>
    </row>
    <row r="150" spans="1:5" ht="12.75">
      <c r="A150" s="25"/>
      <c r="B150" s="50"/>
      <c r="C150" s="26"/>
      <c r="D150" s="202" t="s">
        <v>245</v>
      </c>
      <c r="E150" s="188"/>
    </row>
    <row r="151" spans="1:5" ht="12.75">
      <c r="A151" s="19"/>
      <c r="B151" s="230"/>
      <c r="C151" s="20"/>
      <c r="D151" s="149" t="s">
        <v>246</v>
      </c>
      <c r="E151" s="187"/>
    </row>
    <row r="152" spans="1:5" ht="12.75">
      <c r="A152" s="233" t="s">
        <v>147</v>
      </c>
      <c r="B152" s="81" t="s">
        <v>39</v>
      </c>
      <c r="C152" s="26">
        <v>45233</v>
      </c>
      <c r="D152" s="202" t="s">
        <v>248</v>
      </c>
      <c r="E152" s="188">
        <v>3237.82</v>
      </c>
    </row>
    <row r="153" spans="1:5" ht="12.75">
      <c r="A153" s="25"/>
      <c r="B153" s="110" t="s">
        <v>244</v>
      </c>
      <c r="C153" s="26" t="s">
        <v>22</v>
      </c>
      <c r="D153" s="202" t="s">
        <v>249</v>
      </c>
      <c r="E153" s="315"/>
    </row>
    <row r="154" spans="1:5" ht="12.75">
      <c r="A154" s="25"/>
      <c r="B154" s="50"/>
      <c r="C154" s="26"/>
      <c r="D154" s="202" t="s">
        <v>250</v>
      </c>
      <c r="E154" s="315"/>
    </row>
    <row r="155" spans="1:5" ht="13.5" thickBot="1">
      <c r="A155" s="38"/>
      <c r="B155" s="50"/>
      <c r="C155" s="23"/>
      <c r="D155" s="202" t="s">
        <v>251</v>
      </c>
      <c r="E155" s="315"/>
    </row>
    <row r="156" spans="1:5" ht="13.5" thickBot="1">
      <c r="A156" s="246"/>
      <c r="B156" s="52"/>
      <c r="C156" s="247"/>
      <c r="D156" s="307" t="s">
        <v>156</v>
      </c>
      <c r="E156" s="324"/>
    </row>
    <row r="157" spans="1:5" ht="12.75">
      <c r="A157" s="78" t="s">
        <v>148</v>
      </c>
      <c r="B157" s="81" t="s">
        <v>39</v>
      </c>
      <c r="C157" s="14">
        <v>45233</v>
      </c>
      <c r="D157" s="308" t="s">
        <v>283</v>
      </c>
      <c r="E157" s="188">
        <v>2856.86</v>
      </c>
    </row>
    <row r="158" spans="1:5" ht="12.75">
      <c r="A158" s="25"/>
      <c r="B158" s="110" t="s">
        <v>259</v>
      </c>
      <c r="C158" s="26" t="s">
        <v>258</v>
      </c>
      <c r="D158" s="309" t="s">
        <v>284</v>
      </c>
      <c r="E158" s="188"/>
    </row>
    <row r="159" spans="1:5" ht="12.75">
      <c r="A159" s="19"/>
      <c r="B159" s="185">
        <v>44</v>
      </c>
      <c r="C159" s="20"/>
      <c r="D159" s="310" t="s">
        <v>285</v>
      </c>
      <c r="E159" s="187"/>
    </row>
    <row r="160" spans="1:5" ht="12.75">
      <c r="A160" s="71" t="s">
        <v>151</v>
      </c>
      <c r="B160" s="81" t="s">
        <v>39</v>
      </c>
      <c r="C160" s="26">
        <v>45233</v>
      </c>
      <c r="D160" s="59" t="s">
        <v>257</v>
      </c>
      <c r="E160" s="188">
        <v>100380</v>
      </c>
    </row>
    <row r="161" spans="1:5" ht="12.75">
      <c r="A161" s="25"/>
      <c r="B161" s="110" t="s">
        <v>260</v>
      </c>
      <c r="C161" s="26" t="s">
        <v>258</v>
      </c>
      <c r="D161" s="309" t="s">
        <v>256</v>
      </c>
      <c r="E161" s="188"/>
    </row>
    <row r="162" spans="1:5" ht="12.75">
      <c r="A162" s="19"/>
      <c r="B162" s="185"/>
      <c r="C162" s="20"/>
      <c r="D162" s="310" t="s">
        <v>255</v>
      </c>
      <c r="E162" s="187"/>
    </row>
    <row r="163" spans="1:5" ht="12.75">
      <c r="A163" s="71" t="s">
        <v>153</v>
      </c>
      <c r="B163" s="81" t="s">
        <v>39</v>
      </c>
      <c r="C163" s="26">
        <v>45233</v>
      </c>
      <c r="D163" s="309" t="s">
        <v>263</v>
      </c>
      <c r="E163" s="188">
        <v>863.75</v>
      </c>
    </row>
    <row r="164" spans="1:5" ht="12.75">
      <c r="A164" s="25"/>
      <c r="B164" s="110" t="s">
        <v>260</v>
      </c>
      <c r="C164" s="26" t="s">
        <v>258</v>
      </c>
      <c r="D164" s="309" t="s">
        <v>261</v>
      </c>
      <c r="E164" s="315"/>
    </row>
    <row r="165" spans="1:5" ht="13.5" thickBot="1">
      <c r="A165" s="38"/>
      <c r="B165" s="110"/>
      <c r="C165" s="26"/>
      <c r="D165" s="309" t="s">
        <v>262</v>
      </c>
      <c r="E165" s="315"/>
    </row>
    <row r="166" spans="1:5" ht="13.5" thickBot="1">
      <c r="A166" s="246"/>
      <c r="B166" s="52"/>
      <c r="C166" s="247"/>
      <c r="D166" s="307" t="s">
        <v>157</v>
      </c>
      <c r="E166" s="324"/>
    </row>
    <row r="167" spans="1:5" ht="12.75">
      <c r="A167" s="78" t="s">
        <v>269</v>
      </c>
      <c r="B167" s="46"/>
      <c r="C167" s="14"/>
      <c r="D167" s="202" t="s">
        <v>265</v>
      </c>
      <c r="E167" s="188">
        <v>41737.41</v>
      </c>
    </row>
    <row r="168" spans="1:5" ht="12.75">
      <c r="A168" s="71"/>
      <c r="B168" s="48"/>
      <c r="C168" s="26"/>
      <c r="D168" s="202" t="s">
        <v>273</v>
      </c>
      <c r="E168" s="188"/>
    </row>
    <row r="169" spans="1:5" ht="12.75">
      <c r="A169" s="75"/>
      <c r="B169" s="47"/>
      <c r="C169" s="20"/>
      <c r="D169" s="149" t="s">
        <v>264</v>
      </c>
      <c r="E169" s="187"/>
    </row>
    <row r="170" spans="1:5" ht="12.75">
      <c r="A170" s="71" t="s">
        <v>286</v>
      </c>
      <c r="B170" s="48" t="s">
        <v>39</v>
      </c>
      <c r="C170" s="26">
        <v>45100</v>
      </c>
      <c r="D170" s="296" t="s">
        <v>13</v>
      </c>
      <c r="E170" s="188">
        <v>3397.4</v>
      </c>
    </row>
    <row r="171" spans="1:5" ht="13.5" thickBot="1">
      <c r="A171" s="38"/>
      <c r="B171" s="353" t="s">
        <v>47</v>
      </c>
      <c r="C171" s="23" t="s">
        <v>15</v>
      </c>
      <c r="D171" s="311" t="s">
        <v>31</v>
      </c>
      <c r="E171" s="319">
        <f>SUM(E125:E170)</f>
        <v>680233.7999999999</v>
      </c>
    </row>
    <row r="172" ht="13.5" thickBot="1">
      <c r="E172" s="352">
        <f>E171+E116+E58</f>
        <v>1141149.41</v>
      </c>
    </row>
    <row r="173" ht="12.75">
      <c r="E173" s="287"/>
    </row>
  </sheetData>
  <sheetProtection/>
  <mergeCells count="9">
    <mergeCell ref="A118:E118"/>
    <mergeCell ref="A119:E119"/>
    <mergeCell ref="A121:E121"/>
    <mergeCell ref="A1:E1"/>
    <mergeCell ref="A2:E2"/>
    <mergeCell ref="A4:E4"/>
    <mergeCell ref="A59:E59"/>
    <mergeCell ref="A60:E60"/>
    <mergeCell ref="A62:E62"/>
  </mergeCells>
  <printOptions/>
  <pageMargins left="0.7" right="0.65625" top="0.75" bottom="0.75" header="0.3" footer="0.3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Layout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8.421875" style="0" customWidth="1"/>
    <col min="4" max="4" width="43.28125" style="0" customWidth="1"/>
  </cols>
  <sheetData>
    <row r="1" spans="1:6" ht="12.75">
      <c r="A1" s="433" t="s">
        <v>75</v>
      </c>
      <c r="B1" s="433"/>
      <c r="C1" s="433"/>
      <c r="D1" s="433"/>
      <c r="E1" s="433"/>
      <c r="F1" s="433"/>
    </row>
    <row r="2" spans="1:6" ht="12.75">
      <c r="A2" s="446"/>
      <c r="B2" s="446"/>
      <c r="C2" s="446"/>
      <c r="D2" s="446"/>
      <c r="E2" s="446"/>
      <c r="F2" s="446"/>
    </row>
    <row r="4" spans="1:6" ht="12.75">
      <c r="A4" s="433" t="s">
        <v>290</v>
      </c>
      <c r="B4" s="433"/>
      <c r="C4" s="433"/>
      <c r="D4" s="433"/>
      <c r="E4" s="433"/>
      <c r="F4" s="433"/>
    </row>
    <row r="6" ht="12.75">
      <c r="D6" s="116" t="s">
        <v>56</v>
      </c>
    </row>
    <row r="7" ht="13.5" thickBot="1"/>
    <row r="8" spans="1:6" ht="12.75">
      <c r="A8" s="117" t="s">
        <v>57</v>
      </c>
      <c r="B8" s="118" t="s">
        <v>58</v>
      </c>
      <c r="C8" s="447" t="s">
        <v>59</v>
      </c>
      <c r="D8" s="447"/>
      <c r="E8" s="448" t="s">
        <v>60</v>
      </c>
      <c r="F8" s="449"/>
    </row>
    <row r="9" spans="1:6" ht="13.5" thickBot="1">
      <c r="A9" s="38"/>
      <c r="B9" s="119" t="s">
        <v>8</v>
      </c>
      <c r="C9" s="34"/>
      <c r="D9" s="34"/>
      <c r="E9" s="61"/>
      <c r="F9" s="43"/>
    </row>
    <row r="10" spans="1:6" ht="12.75">
      <c r="A10" s="25"/>
      <c r="B10" s="85">
        <v>45100</v>
      </c>
      <c r="C10" s="32"/>
      <c r="D10" s="32"/>
      <c r="E10" s="30"/>
      <c r="F10" s="290"/>
    </row>
    <row r="11" spans="1:6" ht="13.5" thickBot="1">
      <c r="A11" s="157" t="s">
        <v>61</v>
      </c>
      <c r="B11" s="23" t="s">
        <v>15</v>
      </c>
      <c r="C11" s="161" t="s">
        <v>63</v>
      </c>
      <c r="D11" s="291"/>
      <c r="E11" s="436">
        <v>12823.130000000001</v>
      </c>
      <c r="F11" s="437"/>
    </row>
    <row r="12" spans="1:6" ht="12.75">
      <c r="A12" s="117"/>
      <c r="B12" s="120">
        <v>451000</v>
      </c>
      <c r="E12" s="438"/>
      <c r="F12" s="439"/>
    </row>
    <row r="13" spans="1:6" ht="13.5" thickBot="1">
      <c r="A13" s="121" t="s">
        <v>277</v>
      </c>
      <c r="B13" s="122" t="s">
        <v>62</v>
      </c>
      <c r="C13" s="445" t="s">
        <v>278</v>
      </c>
      <c r="D13" s="445"/>
      <c r="E13" s="436">
        <v>82460.26000000001</v>
      </c>
      <c r="F13" s="437"/>
    </row>
    <row r="14" spans="1:6" ht="12.75">
      <c r="A14" s="157"/>
      <c r="B14" s="120">
        <v>451000</v>
      </c>
      <c r="C14" s="158"/>
      <c r="D14" s="158"/>
      <c r="E14" s="288"/>
      <c r="F14" s="289"/>
    </row>
    <row r="15" spans="1:6" ht="13.5" thickBot="1">
      <c r="A15" s="121" t="s">
        <v>66</v>
      </c>
      <c r="B15" s="122" t="s">
        <v>62</v>
      </c>
      <c r="C15" s="132" t="s">
        <v>105</v>
      </c>
      <c r="D15" s="158"/>
      <c r="E15" s="436">
        <v>167947.60000000003</v>
      </c>
      <c r="F15" s="437"/>
    </row>
    <row r="16" spans="1:6" ht="12.75">
      <c r="A16" s="157"/>
      <c r="B16" s="120">
        <v>452330</v>
      </c>
      <c r="C16" s="159"/>
      <c r="D16" s="160"/>
      <c r="E16" s="443"/>
      <c r="F16" s="444"/>
    </row>
    <row r="17" spans="1:6" ht="13.5" thickBot="1">
      <c r="A17" s="124" t="s">
        <v>106</v>
      </c>
      <c r="B17" s="122" t="s">
        <v>64</v>
      </c>
      <c r="C17" s="37" t="s">
        <v>65</v>
      </c>
      <c r="D17" s="161"/>
      <c r="E17" s="436">
        <v>295906.68</v>
      </c>
      <c r="F17" s="437"/>
    </row>
    <row r="18" spans="1:6" ht="12.75">
      <c r="A18" s="13"/>
      <c r="B18" s="120">
        <v>452330</v>
      </c>
      <c r="C18" s="123"/>
      <c r="D18" s="160"/>
      <c r="E18" s="443">
        <v>347668.94999999995</v>
      </c>
      <c r="F18" s="444"/>
    </row>
    <row r="19" spans="1:6" ht="13.5" thickBot="1">
      <c r="A19" s="121" t="s">
        <v>276</v>
      </c>
      <c r="B19" s="122" t="s">
        <v>67</v>
      </c>
      <c r="C19" s="125" t="s">
        <v>68</v>
      </c>
      <c r="D19" s="161"/>
      <c r="E19" s="436"/>
      <c r="F19" s="437"/>
    </row>
    <row r="20" spans="1:6" ht="12.75">
      <c r="A20" s="117"/>
      <c r="B20" s="120">
        <v>451000</v>
      </c>
      <c r="C20" s="126"/>
      <c r="D20" s="162"/>
      <c r="E20" s="443"/>
      <c r="F20" s="444"/>
    </row>
    <row r="21" spans="1:6" ht="13.5" thickBot="1">
      <c r="A21" s="121" t="s">
        <v>107</v>
      </c>
      <c r="B21" s="122" t="s">
        <v>62</v>
      </c>
      <c r="C21" s="127" t="s">
        <v>70</v>
      </c>
      <c r="D21" s="163"/>
      <c r="E21" s="436">
        <v>85107.37</v>
      </c>
      <c r="F21" s="437"/>
    </row>
    <row r="22" spans="1:6" ht="12.75">
      <c r="A22" s="117"/>
      <c r="B22" s="129">
        <v>451000</v>
      </c>
      <c r="C22" s="130"/>
      <c r="D22" s="164"/>
      <c r="E22" s="443"/>
      <c r="F22" s="444"/>
    </row>
    <row r="23" spans="1:6" ht="13.5" thickBot="1">
      <c r="A23" s="121" t="s">
        <v>108</v>
      </c>
      <c r="B23" s="122" t="s">
        <v>62</v>
      </c>
      <c r="C23" s="131" t="s">
        <v>71</v>
      </c>
      <c r="D23" s="163"/>
      <c r="E23" s="436">
        <v>104100.61</v>
      </c>
      <c r="F23" s="437"/>
    </row>
    <row r="24" spans="1:6" ht="12.75">
      <c r="A24" s="117"/>
      <c r="B24" s="120">
        <v>451000</v>
      </c>
      <c r="C24" s="128"/>
      <c r="D24" s="165"/>
      <c r="E24" s="443"/>
      <c r="F24" s="444"/>
    </row>
    <row r="25" spans="1:6" ht="13.5" thickBot="1">
      <c r="A25" s="121" t="s">
        <v>275</v>
      </c>
      <c r="B25" s="122" t="s">
        <v>62</v>
      </c>
      <c r="C25" s="128" t="s">
        <v>72</v>
      </c>
      <c r="D25" s="165"/>
      <c r="E25" s="436">
        <v>45134.80799</v>
      </c>
      <c r="F25" s="437"/>
    </row>
    <row r="26" spans="3:6" ht="16.5" thickBot="1">
      <c r="C26" s="440" t="s">
        <v>69</v>
      </c>
      <c r="D26" s="440"/>
      <c r="E26" s="441">
        <f>SUM(E11:E25)</f>
        <v>1141149.4079900002</v>
      </c>
      <c r="F26" s="442"/>
    </row>
  </sheetData>
  <sheetProtection/>
  <mergeCells count="21">
    <mergeCell ref="E22:F22"/>
    <mergeCell ref="E11:F11"/>
    <mergeCell ref="E16:F16"/>
    <mergeCell ref="E17:F17"/>
    <mergeCell ref="E18:F19"/>
    <mergeCell ref="E15:F15"/>
    <mergeCell ref="A1:F1"/>
    <mergeCell ref="A2:F2"/>
    <mergeCell ref="A4:F4"/>
    <mergeCell ref="C8:D8"/>
    <mergeCell ref="E8:F8"/>
    <mergeCell ref="E23:F23"/>
    <mergeCell ref="E12:F12"/>
    <mergeCell ref="C26:D26"/>
    <mergeCell ref="E26:F26"/>
    <mergeCell ref="E24:F24"/>
    <mergeCell ref="E25:F25"/>
    <mergeCell ref="C13:D13"/>
    <mergeCell ref="E13:F13"/>
    <mergeCell ref="E21:F21"/>
    <mergeCell ref="E20:F20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Layout" workbookViewId="0" topLeftCell="A1">
      <selection activeCell="K58" sqref="K58"/>
    </sheetView>
  </sheetViews>
  <sheetFormatPr defaultColWidth="9.140625" defaultRowHeight="12.75"/>
  <cols>
    <col min="1" max="1" width="3.57421875" style="0" customWidth="1"/>
    <col min="3" max="3" width="5.421875" style="0" customWidth="1"/>
    <col min="4" max="4" width="42.28125" style="0" customWidth="1"/>
    <col min="5" max="5" width="6.28125" style="0" customWidth="1"/>
    <col min="6" max="6" width="7.28125" style="0" customWidth="1"/>
    <col min="7" max="7" width="8.140625" style="0" customWidth="1"/>
    <col min="8" max="8" width="8.8515625" style="0" customWidth="1"/>
  </cols>
  <sheetData>
    <row r="1" spans="1:8" ht="12.75">
      <c r="A1" s="450" t="s">
        <v>356</v>
      </c>
      <c r="B1" s="450"/>
      <c r="C1" s="450"/>
      <c r="D1" s="450"/>
      <c r="E1" s="450"/>
      <c r="F1" s="450"/>
      <c r="G1" s="450"/>
      <c r="H1" s="450"/>
    </row>
    <row r="2" spans="1:8" ht="12.75">
      <c r="A2" s="451" t="s">
        <v>376</v>
      </c>
      <c r="B2" s="451"/>
      <c r="C2" s="451"/>
      <c r="D2" s="451"/>
      <c r="E2" s="451"/>
      <c r="F2" s="451"/>
      <c r="G2" s="451"/>
      <c r="H2" s="451"/>
    </row>
    <row r="3" spans="1:8" ht="13.5" thickBot="1">
      <c r="A3" s="361"/>
      <c r="B3" s="362"/>
      <c r="C3" s="363"/>
      <c r="D3" s="363"/>
      <c r="E3" s="359"/>
      <c r="F3" s="359"/>
      <c r="G3" s="364"/>
      <c r="H3" s="360"/>
    </row>
    <row r="4" spans="1:8" ht="12.75">
      <c r="A4" s="367" t="s">
        <v>0</v>
      </c>
      <c r="B4" s="365" t="s">
        <v>1</v>
      </c>
      <c r="C4" s="367" t="s">
        <v>2</v>
      </c>
      <c r="D4" s="368" t="s">
        <v>3</v>
      </c>
      <c r="E4" s="367" t="s">
        <v>4</v>
      </c>
      <c r="F4" s="367" t="s">
        <v>5</v>
      </c>
      <c r="G4" s="367" t="s">
        <v>6</v>
      </c>
      <c r="H4" s="369" t="s">
        <v>7</v>
      </c>
    </row>
    <row r="5" spans="1:8" ht="13.5" thickBot="1">
      <c r="A5" s="370"/>
      <c r="B5" s="366" t="s">
        <v>39</v>
      </c>
      <c r="C5" s="370" t="s">
        <v>8</v>
      </c>
      <c r="D5" s="371"/>
      <c r="E5" s="370" t="s">
        <v>9</v>
      </c>
      <c r="F5" s="370"/>
      <c r="G5" s="370" t="s">
        <v>10</v>
      </c>
      <c r="H5" s="372"/>
    </row>
    <row r="6" spans="1:8" ht="15" thickBot="1">
      <c r="A6" s="6"/>
      <c r="B6" s="45"/>
      <c r="C6" s="8"/>
      <c r="D6" s="9" t="s">
        <v>357</v>
      </c>
      <c r="E6" s="10"/>
      <c r="F6" s="7"/>
      <c r="G6" s="11"/>
      <c r="H6" s="12"/>
    </row>
    <row r="7" spans="1:8" ht="14.25">
      <c r="A7" s="71" t="s">
        <v>12</v>
      </c>
      <c r="B7" s="48" t="s">
        <v>39</v>
      </c>
      <c r="C7" s="85">
        <v>45100</v>
      </c>
      <c r="D7" s="72" t="s">
        <v>88</v>
      </c>
      <c r="E7" s="91" t="s">
        <v>34</v>
      </c>
      <c r="F7" s="109">
        <v>525</v>
      </c>
      <c r="G7" s="41"/>
      <c r="H7" s="186"/>
    </row>
    <row r="8" spans="1:8" ht="12.75">
      <c r="A8" s="71"/>
      <c r="B8" s="98" t="s">
        <v>174</v>
      </c>
      <c r="C8" s="26" t="s">
        <v>15</v>
      </c>
      <c r="D8" s="72" t="s">
        <v>161</v>
      </c>
      <c r="E8" s="91"/>
      <c r="F8" s="54"/>
      <c r="G8" s="32"/>
      <c r="H8" s="188"/>
    </row>
    <row r="9" spans="1:8" ht="12.75">
      <c r="A9" s="71"/>
      <c r="B9" s="182"/>
      <c r="C9" s="26"/>
      <c r="D9" s="72" t="s">
        <v>162</v>
      </c>
      <c r="E9" s="91"/>
      <c r="F9" s="54"/>
      <c r="G9" s="32"/>
      <c r="H9" s="188"/>
    </row>
    <row r="10" spans="1:8" ht="12.75">
      <c r="A10" s="19"/>
      <c r="B10" s="47"/>
      <c r="C10" s="20"/>
      <c r="D10" s="183" t="s">
        <v>315</v>
      </c>
      <c r="E10" s="93"/>
      <c r="F10" s="21"/>
      <c r="G10" s="28"/>
      <c r="H10" s="187"/>
    </row>
    <row r="11" spans="1:8" ht="14.25">
      <c r="A11" s="71" t="s">
        <v>30</v>
      </c>
      <c r="B11" s="48" t="s">
        <v>39</v>
      </c>
      <c r="C11" s="85">
        <v>45100</v>
      </c>
      <c r="D11" s="72" t="s">
        <v>316</v>
      </c>
      <c r="E11" s="91" t="s">
        <v>34</v>
      </c>
      <c r="F11" s="40">
        <v>525</v>
      </c>
      <c r="G11" s="41"/>
      <c r="H11" s="186"/>
    </row>
    <row r="12" spans="1:8" ht="12.75">
      <c r="A12" s="25"/>
      <c r="B12" s="110" t="s">
        <v>333</v>
      </c>
      <c r="C12" s="26" t="s">
        <v>15</v>
      </c>
      <c r="D12" s="176" t="s">
        <v>318</v>
      </c>
      <c r="E12" s="77"/>
      <c r="F12" s="16"/>
      <c r="G12" s="32"/>
      <c r="H12" s="188"/>
    </row>
    <row r="13" spans="1:8" ht="12.75">
      <c r="A13" s="19"/>
      <c r="B13" s="47"/>
      <c r="C13" s="20"/>
      <c r="D13" s="73" t="s">
        <v>317</v>
      </c>
      <c r="E13" s="93"/>
      <c r="F13" s="21"/>
      <c r="G13" s="28"/>
      <c r="H13" s="187"/>
    </row>
    <row r="14" spans="1:8" ht="14.25">
      <c r="A14" s="71" t="s">
        <v>17</v>
      </c>
      <c r="B14" s="48" t="s">
        <v>39</v>
      </c>
      <c r="C14" s="85">
        <v>45100</v>
      </c>
      <c r="D14" s="373" t="s">
        <v>355</v>
      </c>
      <c r="E14" s="91" t="s">
        <v>35</v>
      </c>
      <c r="F14" s="54">
        <f>9*3.4*0.4+2*2*9*0.4</f>
        <v>26.64</v>
      </c>
      <c r="G14" s="32"/>
      <c r="H14" s="186"/>
    </row>
    <row r="15" spans="1:8" ht="12.75">
      <c r="A15" s="25"/>
      <c r="B15" s="98" t="s">
        <v>176</v>
      </c>
      <c r="C15" s="26" t="s">
        <v>15</v>
      </c>
      <c r="D15" s="66" t="s">
        <v>320</v>
      </c>
      <c r="E15" s="91"/>
      <c r="F15" s="54"/>
      <c r="G15" s="32"/>
      <c r="H15" s="188"/>
    </row>
    <row r="16" spans="1:8" ht="12.75">
      <c r="A16" s="19"/>
      <c r="B16" s="107"/>
      <c r="C16" s="20"/>
      <c r="D16" s="73" t="s">
        <v>319</v>
      </c>
      <c r="E16" s="93"/>
      <c r="F16" s="21"/>
      <c r="G16" s="28"/>
      <c r="H16" s="187"/>
    </row>
    <row r="17" spans="1:8" ht="14.25">
      <c r="A17" s="71" t="s">
        <v>18</v>
      </c>
      <c r="B17" s="48" t="s">
        <v>39</v>
      </c>
      <c r="C17" s="85">
        <v>45100</v>
      </c>
      <c r="D17" s="196" t="s">
        <v>321</v>
      </c>
      <c r="E17" s="91" t="s">
        <v>35</v>
      </c>
      <c r="F17" s="54">
        <f>4*2*1.5*0.4</f>
        <v>4.800000000000001</v>
      </c>
      <c r="G17" s="382"/>
      <c r="H17" s="186"/>
    </row>
    <row r="18" spans="1:8" ht="12.75">
      <c r="A18" s="25"/>
      <c r="B18" s="98" t="s">
        <v>177</v>
      </c>
      <c r="C18" s="26" t="s">
        <v>15</v>
      </c>
      <c r="D18" s="354" t="s">
        <v>322</v>
      </c>
      <c r="E18" s="77"/>
      <c r="F18" s="16"/>
      <c r="G18" s="32"/>
      <c r="H18" s="188"/>
    </row>
    <row r="19" spans="1:8" ht="13.5" thickBot="1">
      <c r="A19" s="19"/>
      <c r="B19" s="107"/>
      <c r="C19" s="20"/>
      <c r="D19" s="73" t="s">
        <v>339</v>
      </c>
      <c r="E19" s="93"/>
      <c r="F19" s="21"/>
      <c r="G19" s="28"/>
      <c r="H19" s="187"/>
    </row>
    <row r="20" spans="1:8" ht="15" thickBot="1">
      <c r="A20" s="6"/>
      <c r="B20" s="45"/>
      <c r="C20" s="8"/>
      <c r="D20" s="96" t="s">
        <v>124</v>
      </c>
      <c r="E20" s="11"/>
      <c r="F20" s="10"/>
      <c r="G20" s="7"/>
      <c r="H20" s="312"/>
    </row>
    <row r="21" spans="1:8" ht="14.25">
      <c r="A21" s="78" t="s">
        <v>20</v>
      </c>
      <c r="B21" s="48" t="s">
        <v>39</v>
      </c>
      <c r="C21" s="85">
        <v>45100</v>
      </c>
      <c r="D21" s="356" t="s">
        <v>331</v>
      </c>
      <c r="E21" s="92" t="s">
        <v>35</v>
      </c>
      <c r="F21" s="380">
        <f>10*5*0.8+9*5*0.4</f>
        <v>58</v>
      </c>
      <c r="G21" s="41"/>
      <c r="H21" s="186"/>
    </row>
    <row r="22" spans="1:8" ht="12.75">
      <c r="A22" s="19"/>
      <c r="B22" s="185" t="s">
        <v>186</v>
      </c>
      <c r="C22" s="20" t="s">
        <v>15</v>
      </c>
      <c r="D22" s="149" t="s">
        <v>332</v>
      </c>
      <c r="E22" s="375"/>
      <c r="F22" s="392"/>
      <c r="G22" s="28"/>
      <c r="H22" s="187"/>
    </row>
    <row r="23" spans="1:8" ht="14.25">
      <c r="A23" s="71" t="s">
        <v>21</v>
      </c>
      <c r="B23" s="48" t="s">
        <v>39</v>
      </c>
      <c r="C23" s="85">
        <v>45100</v>
      </c>
      <c r="D23" s="202" t="s">
        <v>337</v>
      </c>
      <c r="E23" s="92" t="s">
        <v>35</v>
      </c>
      <c r="F23" s="380">
        <v>156</v>
      </c>
      <c r="G23" s="41"/>
      <c r="H23" s="186"/>
    </row>
    <row r="24" spans="1:8" ht="13.5" thickBot="1">
      <c r="A24" s="19"/>
      <c r="B24" s="185" t="s">
        <v>186</v>
      </c>
      <c r="C24" s="20" t="s">
        <v>15</v>
      </c>
      <c r="D24" s="374" t="s">
        <v>368</v>
      </c>
      <c r="E24" s="375"/>
      <c r="F24" s="381"/>
      <c r="G24" s="28"/>
      <c r="H24" s="187"/>
    </row>
    <row r="25" spans="1:8" ht="15" thickBot="1">
      <c r="A25" s="6"/>
      <c r="B25" s="45"/>
      <c r="C25" s="8"/>
      <c r="D25" s="96" t="s">
        <v>338</v>
      </c>
      <c r="E25" s="11"/>
      <c r="F25" s="10"/>
      <c r="G25" s="7"/>
      <c r="H25" s="312"/>
    </row>
    <row r="26" spans="1:8" ht="12.75">
      <c r="A26" s="71" t="s">
        <v>23</v>
      </c>
      <c r="B26" s="139" t="s">
        <v>39</v>
      </c>
      <c r="C26" s="26">
        <v>45230</v>
      </c>
      <c r="D26" s="58" t="s">
        <v>98</v>
      </c>
      <c r="E26" s="91" t="s">
        <v>99</v>
      </c>
      <c r="F26" s="380">
        <v>10</v>
      </c>
      <c r="G26" s="215"/>
      <c r="H26" s="186"/>
    </row>
    <row r="27" spans="1:8" ht="12.75">
      <c r="A27" s="25"/>
      <c r="B27" s="112" t="s">
        <v>199</v>
      </c>
      <c r="C27" s="26" t="s">
        <v>15</v>
      </c>
      <c r="D27" s="58" t="s">
        <v>100</v>
      </c>
      <c r="E27" s="32"/>
      <c r="F27" s="16"/>
      <c r="G27" s="218"/>
      <c r="H27" s="140"/>
    </row>
    <row r="28" spans="1:8" ht="12.75">
      <c r="A28" s="25"/>
      <c r="B28" s="112"/>
      <c r="C28" s="85"/>
      <c r="D28" s="58" t="s">
        <v>112</v>
      </c>
      <c r="E28" s="32"/>
      <c r="F28" s="16"/>
      <c r="G28" s="218"/>
      <c r="H28" s="140"/>
    </row>
    <row r="29" spans="1:8" ht="12.75">
      <c r="A29" s="25"/>
      <c r="B29" s="112"/>
      <c r="C29" s="85"/>
      <c r="D29" s="58" t="s">
        <v>113</v>
      </c>
      <c r="E29" s="32"/>
      <c r="F29" s="16"/>
      <c r="G29" s="218"/>
      <c r="H29" s="140"/>
    </row>
    <row r="30" spans="1:8" ht="12.75">
      <c r="A30" s="25"/>
      <c r="B30" s="112"/>
      <c r="C30" s="169" t="s">
        <v>110</v>
      </c>
      <c r="D30" s="58" t="s">
        <v>323</v>
      </c>
      <c r="E30" s="32"/>
      <c r="F30" s="16"/>
      <c r="G30" s="218"/>
      <c r="H30" s="140"/>
    </row>
    <row r="31" spans="1:8" ht="12.75">
      <c r="A31" s="25"/>
      <c r="B31" s="112"/>
      <c r="C31" s="85"/>
      <c r="D31" s="58" t="s">
        <v>115</v>
      </c>
      <c r="E31" s="32"/>
      <c r="F31" s="16"/>
      <c r="G31" s="218"/>
      <c r="H31" s="140"/>
    </row>
    <row r="32" spans="1:8" ht="12.75">
      <c r="A32" s="25"/>
      <c r="B32" s="112"/>
      <c r="C32" s="85"/>
      <c r="D32" s="58" t="s">
        <v>116</v>
      </c>
      <c r="E32" s="32"/>
      <c r="F32" s="16"/>
      <c r="G32" s="218"/>
      <c r="H32" s="140"/>
    </row>
    <row r="33" spans="1:8" ht="12.75">
      <c r="A33" s="25"/>
      <c r="B33" s="112"/>
      <c r="C33" s="85"/>
      <c r="D33" s="58" t="s">
        <v>324</v>
      </c>
      <c r="E33" s="32"/>
      <c r="F33" s="16"/>
      <c r="G33" s="218"/>
      <c r="H33" s="140"/>
    </row>
    <row r="34" spans="1:8" ht="12.75">
      <c r="A34" s="19"/>
      <c r="B34" s="141"/>
      <c r="C34" s="142"/>
      <c r="D34" s="143" t="s">
        <v>325</v>
      </c>
      <c r="E34" s="28"/>
      <c r="F34" s="21"/>
      <c r="G34" s="219"/>
      <c r="H34" s="144"/>
    </row>
    <row r="35" spans="1:8" ht="14.25">
      <c r="A35" s="71" t="s">
        <v>24</v>
      </c>
      <c r="B35" s="139" t="s">
        <v>39</v>
      </c>
      <c r="C35" s="26">
        <v>45230</v>
      </c>
      <c r="D35" s="137" t="s">
        <v>119</v>
      </c>
      <c r="E35" s="95" t="s">
        <v>35</v>
      </c>
      <c r="F35" s="40">
        <v>19.1</v>
      </c>
      <c r="G35" s="218"/>
      <c r="H35" s="186"/>
    </row>
    <row r="36" spans="1:8" ht="12.75">
      <c r="A36" s="71"/>
      <c r="B36" s="112" t="s">
        <v>200</v>
      </c>
      <c r="C36" s="26" t="s">
        <v>15</v>
      </c>
      <c r="D36" s="171" t="s">
        <v>120</v>
      </c>
      <c r="E36" s="32"/>
      <c r="F36" s="16"/>
      <c r="G36" s="218"/>
      <c r="H36" s="140"/>
    </row>
    <row r="37" spans="1:8" ht="12.75">
      <c r="A37" s="71"/>
      <c r="B37" s="112"/>
      <c r="C37" s="85"/>
      <c r="D37" s="58" t="s">
        <v>121</v>
      </c>
      <c r="E37" s="32"/>
      <c r="F37" s="16"/>
      <c r="G37" s="218"/>
      <c r="H37" s="140"/>
    </row>
    <row r="38" spans="1:8" ht="12.75">
      <c r="A38" s="19"/>
      <c r="B38" s="141"/>
      <c r="C38" s="142"/>
      <c r="D38" s="150" t="s">
        <v>122</v>
      </c>
      <c r="E38" s="28"/>
      <c r="F38" s="21"/>
      <c r="G38" s="219"/>
      <c r="H38" s="144"/>
    </row>
    <row r="39" spans="1:8" ht="14.25">
      <c r="A39" s="134" t="s">
        <v>25</v>
      </c>
      <c r="B39" s="331" t="s">
        <v>39</v>
      </c>
      <c r="C39" s="332">
        <v>45230</v>
      </c>
      <c r="D39" s="175" t="s">
        <v>221</v>
      </c>
      <c r="E39" s="95" t="s">
        <v>35</v>
      </c>
      <c r="F39" s="40">
        <f>(9*2.5)*2</f>
        <v>45</v>
      </c>
      <c r="G39" s="333"/>
      <c r="H39" s="334"/>
    </row>
    <row r="40" spans="1:8" ht="13.5" thickBot="1">
      <c r="A40" s="38"/>
      <c r="B40" s="335" t="s">
        <v>101</v>
      </c>
      <c r="C40" s="23" t="s">
        <v>15</v>
      </c>
      <c r="D40" s="336" t="s">
        <v>220</v>
      </c>
      <c r="E40" s="34"/>
      <c r="F40" s="29"/>
      <c r="G40" s="34"/>
      <c r="H40" s="38"/>
    </row>
    <row r="41" spans="1:8" ht="15" thickBot="1">
      <c r="A41" s="6"/>
      <c r="B41" s="45"/>
      <c r="C41" s="8"/>
      <c r="D41" s="9" t="s">
        <v>327</v>
      </c>
      <c r="E41" s="11"/>
      <c r="F41" s="10"/>
      <c r="G41" s="7"/>
      <c r="H41" s="12"/>
    </row>
    <row r="42" spans="1:8" ht="14.25">
      <c r="A42" s="78" t="s">
        <v>16</v>
      </c>
      <c r="B42" s="48" t="s">
        <v>39</v>
      </c>
      <c r="C42" s="14">
        <v>45230</v>
      </c>
      <c r="D42" s="227" t="s">
        <v>222</v>
      </c>
      <c r="E42" s="91" t="s">
        <v>34</v>
      </c>
      <c r="F42" s="109">
        <v>559</v>
      </c>
      <c r="G42" s="41"/>
      <c r="H42" s="226"/>
    </row>
    <row r="43" spans="1:8" ht="12.75">
      <c r="A43" s="19"/>
      <c r="B43" s="185" t="s">
        <v>223</v>
      </c>
      <c r="C43" s="20" t="s">
        <v>22</v>
      </c>
      <c r="D43" s="80" t="s">
        <v>226</v>
      </c>
      <c r="E43" s="28"/>
      <c r="F43" s="21"/>
      <c r="G43" s="28"/>
      <c r="H43" s="19"/>
    </row>
    <row r="44" spans="1:8" ht="13.5">
      <c r="A44" s="384" t="s">
        <v>26</v>
      </c>
      <c r="B44" s="48" t="s">
        <v>39</v>
      </c>
      <c r="C44" s="26">
        <v>45230</v>
      </c>
      <c r="D44" s="386" t="s">
        <v>351</v>
      </c>
      <c r="E44" s="387" t="s">
        <v>266</v>
      </c>
      <c r="F44" s="40">
        <v>559</v>
      </c>
      <c r="G44" s="388"/>
      <c r="H44" s="389"/>
    </row>
    <row r="45" spans="1:8" ht="12.75">
      <c r="A45" s="267"/>
      <c r="B45" s="185" t="s">
        <v>223</v>
      </c>
      <c r="C45" s="20" t="s">
        <v>22</v>
      </c>
      <c r="D45" s="390" t="s">
        <v>352</v>
      </c>
      <c r="E45" s="269"/>
      <c r="F45" s="270"/>
      <c r="G45" s="271"/>
      <c r="H45" s="267"/>
    </row>
    <row r="46" spans="1:8" ht="13.5">
      <c r="A46" s="261" t="s">
        <v>27</v>
      </c>
      <c r="B46" s="48" t="s">
        <v>39</v>
      </c>
      <c r="C46" s="26">
        <v>45233</v>
      </c>
      <c r="D46" s="373" t="s">
        <v>36</v>
      </c>
      <c r="E46" s="260" t="s">
        <v>266</v>
      </c>
      <c r="F46" s="54">
        <v>559</v>
      </c>
      <c r="G46" s="114"/>
      <c r="H46" s="273"/>
    </row>
    <row r="47" spans="1:8" ht="12.75">
      <c r="A47" s="261"/>
      <c r="B47" s="383" t="s">
        <v>233</v>
      </c>
      <c r="C47" s="26" t="s">
        <v>22</v>
      </c>
      <c r="D47" s="339" t="s">
        <v>37</v>
      </c>
      <c r="E47" s="263"/>
      <c r="F47" s="264"/>
      <c r="G47" s="265"/>
      <c r="H47" s="261"/>
    </row>
    <row r="48" spans="1:8" ht="12.75">
      <c r="A48" s="261"/>
      <c r="B48" s="266"/>
      <c r="C48" s="169"/>
      <c r="D48" s="72" t="s">
        <v>267</v>
      </c>
      <c r="E48" s="263"/>
      <c r="F48" s="264"/>
      <c r="G48" s="265"/>
      <c r="H48" s="261"/>
    </row>
    <row r="49" spans="1:8" ht="12.75">
      <c r="A49" s="267"/>
      <c r="B49" s="268"/>
      <c r="C49" s="278"/>
      <c r="D49" s="183" t="s">
        <v>54</v>
      </c>
      <c r="E49" s="269"/>
      <c r="F49" s="270"/>
      <c r="G49" s="271"/>
      <c r="H49" s="267"/>
    </row>
    <row r="50" spans="1:8" ht="13.5">
      <c r="A50" s="384" t="s">
        <v>79</v>
      </c>
      <c r="B50" s="385" t="s">
        <v>39</v>
      </c>
      <c r="C50" s="332">
        <v>45233</v>
      </c>
      <c r="D50" s="398" t="s">
        <v>340</v>
      </c>
      <c r="E50" s="260" t="s">
        <v>266</v>
      </c>
      <c r="F50" s="399">
        <v>559</v>
      </c>
      <c r="G50" s="388"/>
      <c r="H50" s="389"/>
    </row>
    <row r="51" spans="1:8" ht="13.5" thickBot="1">
      <c r="A51" s="274"/>
      <c r="B51" s="337" t="s">
        <v>334</v>
      </c>
      <c r="C51" s="23" t="s">
        <v>22</v>
      </c>
      <c r="D51" s="275" t="s">
        <v>341</v>
      </c>
      <c r="E51" s="400"/>
      <c r="F51" s="277"/>
      <c r="G51" s="400"/>
      <c r="H51" s="274"/>
    </row>
    <row r="52" spans="1:8" ht="13.5" thickBot="1">
      <c r="A52" s="238"/>
      <c r="B52" s="239"/>
      <c r="C52" s="240"/>
      <c r="D52" s="241" t="s">
        <v>307</v>
      </c>
      <c r="E52" s="242"/>
      <c r="F52" s="243"/>
      <c r="G52" s="244"/>
      <c r="H52" s="376"/>
    </row>
    <row r="53" spans="1:8" ht="14.25">
      <c r="A53" s="325" t="s">
        <v>80</v>
      </c>
      <c r="B53" s="46" t="s">
        <v>39</v>
      </c>
      <c r="C53" s="14">
        <v>45233</v>
      </c>
      <c r="D53" s="377" t="s">
        <v>235</v>
      </c>
      <c r="E53" s="147" t="s">
        <v>34</v>
      </c>
      <c r="F53" s="109">
        <v>539</v>
      </c>
      <c r="G53" s="378"/>
      <c r="H53" s="226"/>
    </row>
    <row r="54" spans="1:8" ht="12.75">
      <c r="A54" s="63"/>
      <c r="B54" s="111" t="s">
        <v>335</v>
      </c>
      <c r="C54" s="26" t="s">
        <v>22</v>
      </c>
      <c r="D54" s="170" t="s">
        <v>328</v>
      </c>
      <c r="E54" s="17"/>
      <c r="F54" s="16"/>
      <c r="G54" s="32"/>
      <c r="H54" s="18"/>
    </row>
    <row r="55" spans="1:8" ht="13.5" thickBot="1">
      <c r="A55" s="279"/>
      <c r="B55" s="409"/>
      <c r="C55" s="23"/>
      <c r="D55" s="406" t="s">
        <v>329</v>
      </c>
      <c r="E55" s="410"/>
      <c r="F55" s="29"/>
      <c r="G55" s="34"/>
      <c r="H55" s="379"/>
    </row>
    <row r="56" spans="1:8" ht="12.75">
      <c r="A56" s="407"/>
      <c r="B56" s="111"/>
      <c r="C56" s="145"/>
      <c r="D56" s="408"/>
      <c r="E56" s="32"/>
      <c r="F56" s="32"/>
      <c r="G56" s="32"/>
      <c r="H56" s="41"/>
    </row>
    <row r="57" spans="1:8" ht="12.75">
      <c r="A57" s="450" t="s">
        <v>356</v>
      </c>
      <c r="B57" s="450"/>
      <c r="C57" s="450"/>
      <c r="D57" s="450"/>
      <c r="E57" s="450"/>
      <c r="F57" s="450"/>
      <c r="G57" s="450"/>
      <c r="H57" s="450"/>
    </row>
    <row r="58" spans="1:8" ht="12.75">
      <c r="A58" s="451" t="s">
        <v>376</v>
      </c>
      <c r="B58" s="451"/>
      <c r="C58" s="451"/>
      <c r="D58" s="451"/>
      <c r="E58" s="451"/>
      <c r="F58" s="451"/>
      <c r="G58" s="451"/>
      <c r="H58" s="451"/>
    </row>
    <row r="59" spans="1:8" ht="13.5" thickBot="1">
      <c r="A59" s="361"/>
      <c r="B59" s="362"/>
      <c r="C59" s="363"/>
      <c r="D59" s="363"/>
      <c r="E59" s="359"/>
      <c r="F59" s="359"/>
      <c r="G59" s="364"/>
      <c r="H59" s="360"/>
    </row>
    <row r="60" spans="1:8" ht="12.75">
      <c r="A60" s="367" t="s">
        <v>0</v>
      </c>
      <c r="B60" s="365" t="s">
        <v>1</v>
      </c>
      <c r="C60" s="367" t="s">
        <v>2</v>
      </c>
      <c r="D60" s="368" t="s">
        <v>3</v>
      </c>
      <c r="E60" s="367" t="s">
        <v>4</v>
      </c>
      <c r="F60" s="367" t="s">
        <v>5</v>
      </c>
      <c r="G60" s="367" t="s">
        <v>6</v>
      </c>
      <c r="H60" s="369" t="s">
        <v>7</v>
      </c>
    </row>
    <row r="61" spans="1:8" ht="13.5" thickBot="1">
      <c r="A61" s="370"/>
      <c r="B61" s="366" t="s">
        <v>39</v>
      </c>
      <c r="C61" s="370" t="s">
        <v>8</v>
      </c>
      <c r="D61" s="411"/>
      <c r="E61" s="370" t="s">
        <v>9</v>
      </c>
      <c r="F61" s="370"/>
      <c r="G61" s="370" t="s">
        <v>10</v>
      </c>
      <c r="H61" s="412"/>
    </row>
    <row r="62" spans="1:8" ht="14.25">
      <c r="A62" s="326" t="s">
        <v>81</v>
      </c>
      <c r="B62" s="265" t="s">
        <v>39</v>
      </c>
      <c r="C62" s="169">
        <v>45233</v>
      </c>
      <c r="D62" s="65" t="s">
        <v>40</v>
      </c>
      <c r="E62" s="92" t="s">
        <v>34</v>
      </c>
      <c r="F62" s="54">
        <v>539</v>
      </c>
      <c r="G62" s="41"/>
      <c r="H62" s="401"/>
    </row>
    <row r="63" spans="1:8" ht="12.75">
      <c r="A63" s="402"/>
      <c r="B63" s="112" t="s">
        <v>336</v>
      </c>
      <c r="C63" s="169" t="s">
        <v>22</v>
      </c>
      <c r="D63" s="403" t="s">
        <v>354</v>
      </c>
      <c r="E63" s="17"/>
      <c r="F63" s="16"/>
      <c r="G63" s="32"/>
      <c r="H63" s="25"/>
    </row>
    <row r="64" spans="1:8" ht="13.5" thickBot="1">
      <c r="A64" s="404"/>
      <c r="B64" s="28"/>
      <c r="C64" s="19"/>
      <c r="D64" s="87" t="s">
        <v>369</v>
      </c>
      <c r="E64" s="28"/>
      <c r="F64" s="29"/>
      <c r="G64" s="28"/>
      <c r="H64" s="22"/>
    </row>
    <row r="65" spans="1:8" ht="13.5" thickBot="1">
      <c r="A65" s="419"/>
      <c r="B65" s="420"/>
      <c r="C65" s="421"/>
      <c r="D65" s="422" t="s">
        <v>155</v>
      </c>
      <c r="E65" s="423"/>
      <c r="F65" s="424"/>
      <c r="G65" s="425"/>
      <c r="H65" s="421"/>
    </row>
    <row r="66" spans="1:8" ht="14.25">
      <c r="A66" s="233" t="s">
        <v>82</v>
      </c>
      <c r="B66" s="265" t="s">
        <v>39</v>
      </c>
      <c r="C66" s="26">
        <v>45233</v>
      </c>
      <c r="D66" s="66" t="s">
        <v>248</v>
      </c>
      <c r="E66" s="91" t="s">
        <v>34</v>
      </c>
      <c r="F66" s="54">
        <v>70</v>
      </c>
      <c r="G66" s="114"/>
      <c r="H66" s="401"/>
    </row>
    <row r="67" spans="1:8" ht="12.75">
      <c r="A67" s="25"/>
      <c r="B67" s="110" t="s">
        <v>244</v>
      </c>
      <c r="C67" s="26" t="s">
        <v>22</v>
      </c>
      <c r="D67" s="66" t="s">
        <v>358</v>
      </c>
      <c r="E67" s="32"/>
      <c r="F67" s="16"/>
      <c r="G67" s="59"/>
      <c r="H67" s="60"/>
    </row>
    <row r="68" spans="1:8" ht="12.75">
      <c r="A68" s="25"/>
      <c r="B68" s="405"/>
      <c r="C68" s="26"/>
      <c r="D68" s="66" t="s">
        <v>250</v>
      </c>
      <c r="E68" s="32"/>
      <c r="F68" s="16"/>
      <c r="G68" s="59"/>
      <c r="H68" s="60"/>
    </row>
    <row r="69" spans="1:8" ht="12.75">
      <c r="A69" s="19"/>
      <c r="B69" s="427"/>
      <c r="C69" s="20"/>
      <c r="D69" s="150" t="s">
        <v>251</v>
      </c>
      <c r="E69" s="33"/>
      <c r="F69" s="33"/>
      <c r="G69" s="231"/>
      <c r="H69" s="232"/>
    </row>
    <row r="70" spans="1:8" ht="14.25">
      <c r="A70" s="326" t="s">
        <v>77</v>
      </c>
      <c r="B70" s="32" t="s">
        <v>39</v>
      </c>
      <c r="C70" s="26">
        <v>45233</v>
      </c>
      <c r="D70" s="82" t="s">
        <v>361</v>
      </c>
      <c r="E70" s="92" t="s">
        <v>34</v>
      </c>
      <c r="F70" s="426">
        <f>100*1*2</f>
        <v>200</v>
      </c>
      <c r="G70" s="41"/>
      <c r="H70" s="188"/>
    </row>
    <row r="71" spans="1:8" ht="12.75">
      <c r="A71" s="326"/>
      <c r="B71" s="182" t="s">
        <v>362</v>
      </c>
      <c r="C71" s="26" t="s">
        <v>22</v>
      </c>
      <c r="D71" s="82" t="s">
        <v>363</v>
      </c>
      <c r="E71" s="17"/>
      <c r="F71" s="16"/>
      <c r="G71" s="32"/>
      <c r="H71" s="188"/>
    </row>
    <row r="72" spans="1:8" ht="13.5" thickBot="1">
      <c r="A72" s="326"/>
      <c r="B72" s="145"/>
      <c r="C72" s="26"/>
      <c r="D72" s="72" t="s">
        <v>364</v>
      </c>
      <c r="E72" s="410"/>
      <c r="F72" s="29"/>
      <c r="G72" s="32"/>
      <c r="H72" s="229"/>
    </row>
    <row r="73" spans="1:8" ht="13.5" thickBot="1">
      <c r="A73" s="419"/>
      <c r="B73" s="420"/>
      <c r="C73" s="421"/>
      <c r="D73" s="422" t="s">
        <v>156</v>
      </c>
      <c r="E73" s="423"/>
      <c r="F73" s="424"/>
      <c r="G73" s="425"/>
      <c r="H73" s="421"/>
    </row>
    <row r="74" spans="1:8" ht="12.75">
      <c r="A74" s="71" t="s">
        <v>84</v>
      </c>
      <c r="B74" s="265" t="s">
        <v>39</v>
      </c>
      <c r="C74" s="26">
        <v>45233</v>
      </c>
      <c r="D74" s="234" t="s">
        <v>257</v>
      </c>
      <c r="E74" s="91" t="s">
        <v>76</v>
      </c>
      <c r="F74" s="54">
        <v>24</v>
      </c>
      <c r="G74" s="114"/>
      <c r="H74" s="401"/>
    </row>
    <row r="75" spans="1:8" ht="12.75">
      <c r="A75" s="19"/>
      <c r="B75" s="185" t="s">
        <v>260</v>
      </c>
      <c r="C75" s="20" t="s">
        <v>258</v>
      </c>
      <c r="D75" s="179" t="s">
        <v>330</v>
      </c>
      <c r="E75" s="28"/>
      <c r="F75" s="21"/>
      <c r="G75" s="231"/>
      <c r="H75" s="232"/>
    </row>
    <row r="76" spans="1:8" ht="12.75">
      <c r="A76" s="71" t="s">
        <v>85</v>
      </c>
      <c r="B76" s="265" t="s">
        <v>39</v>
      </c>
      <c r="C76" s="26">
        <v>45233</v>
      </c>
      <c r="D76" s="74" t="s">
        <v>263</v>
      </c>
      <c r="E76" s="91" t="s">
        <v>19</v>
      </c>
      <c r="F76" s="54">
        <f>2</f>
        <v>2</v>
      </c>
      <c r="G76" s="114"/>
      <c r="H76" s="401"/>
    </row>
    <row r="77" spans="1:8" ht="12.75">
      <c r="A77" s="25"/>
      <c r="B77" s="110" t="s">
        <v>260</v>
      </c>
      <c r="C77" s="26" t="s">
        <v>258</v>
      </c>
      <c r="D77" s="74" t="s">
        <v>261</v>
      </c>
      <c r="E77" s="32"/>
      <c r="F77" s="16"/>
      <c r="G77" s="59"/>
      <c r="H77" s="60"/>
    </row>
    <row r="78" spans="1:8" ht="13.5" thickBot="1">
      <c r="A78" s="38"/>
      <c r="B78" s="337"/>
      <c r="C78" s="23"/>
      <c r="D78" s="283" t="s">
        <v>262</v>
      </c>
      <c r="E78" s="34"/>
      <c r="F78" s="29"/>
      <c r="G78" s="338"/>
      <c r="H78" s="89"/>
    </row>
    <row r="79" spans="1:8" ht="13.5" thickBot="1">
      <c r="A79" s="35" t="s">
        <v>28</v>
      </c>
      <c r="B79" s="51"/>
      <c r="C79" s="36"/>
      <c r="D79" s="36"/>
      <c r="E79" s="36"/>
      <c r="F79" s="36"/>
      <c r="G79" s="36"/>
      <c r="H79" s="281"/>
    </row>
    <row r="80" spans="1:8" ht="13.5" thickBot="1">
      <c r="A80" s="35" t="s">
        <v>32</v>
      </c>
      <c r="B80" s="51"/>
      <c r="C80" s="36"/>
      <c r="D80" s="36"/>
      <c r="E80" s="36"/>
      <c r="F80" s="36"/>
      <c r="G80" s="286"/>
      <c r="H80" s="281"/>
    </row>
    <row r="81" spans="1:8" ht="13.5" thickBot="1">
      <c r="A81" s="37" t="s">
        <v>29</v>
      </c>
      <c r="B81" s="49"/>
      <c r="C81" s="34"/>
      <c r="D81" s="34"/>
      <c r="E81" s="34"/>
      <c r="F81" s="34"/>
      <c r="G81" s="34"/>
      <c r="H81" s="282"/>
    </row>
  </sheetData>
  <sheetProtection/>
  <mergeCells count="4">
    <mergeCell ref="A1:H1"/>
    <mergeCell ref="A2:H2"/>
    <mergeCell ref="A57:H57"/>
    <mergeCell ref="A58:H58"/>
  </mergeCells>
  <printOptions/>
  <pageMargins left="0.7" right="0.53125" top="0.75" bottom="0.75" header="0.3" footer="0.3"/>
  <pageSetup horizontalDpi="600" verticalDpi="600" orientation="portrait" paperSize="9" r:id="rId1"/>
  <headerFooter alignWithMargins="0">
    <oddHeader>&amp;C&amp;P</oddHeader>
    <oddFooter>&amp;C&amp;8Kosztorys Ofertowy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HP</cp:lastModifiedBy>
  <cp:lastPrinted>2019-04-08T08:52:09Z</cp:lastPrinted>
  <dcterms:created xsi:type="dcterms:W3CDTF">2007-05-14T17:41:11Z</dcterms:created>
  <dcterms:modified xsi:type="dcterms:W3CDTF">2019-04-08T12:11:04Z</dcterms:modified>
  <cp:category/>
  <cp:version/>
  <cp:contentType/>
  <cp:contentStatus/>
</cp:coreProperties>
</file>