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80" windowHeight="973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<sst xmlns="http://schemas.openxmlformats.org/spreadsheetml/2006/main" count="457" uniqueCount="321">
  <si>
    <r>
      <t xml:space="preserve">Przedmiar Robót DO PROJEKTU BUDOWLANEGO: </t>
    </r>
    <r>
      <rPr>
        <b/>
        <i/>
        <sz val="10"/>
        <rFont val="Arial"/>
        <family val="2"/>
      </rPr>
      <t>„Przebudowa drogi powiatowej nr  0245 T,</t>
    </r>
  </si>
  <si>
    <t>odcinek KURZELÓW - KOMPARZÓW"  (odc. o długości ~2,50 km)</t>
  </si>
  <si>
    <t>Lp</t>
  </si>
  <si>
    <t>Opis  robót</t>
  </si>
  <si>
    <t>Jedn.</t>
  </si>
  <si>
    <t>Ilość</t>
  </si>
  <si>
    <t>miary</t>
  </si>
  <si>
    <t xml:space="preserve">I. ROBOTY PRZYGOTOWAWCZE </t>
  </si>
  <si>
    <t>1.</t>
  </si>
  <si>
    <t>Roboty pomiarowe przy robotach drogowych dla trasy drogi Kurzelów-Komparzów</t>
  </si>
  <si>
    <t>km</t>
  </si>
  <si>
    <t>2,50687 km</t>
  </si>
  <si>
    <t>2.</t>
  </si>
  <si>
    <t xml:space="preserve">Rozebranie nawierzchni zjazdów z kostki brukowej betonowej gr 8 cm z odzyskiem </t>
  </si>
  <si>
    <r>
      <t>m</t>
    </r>
    <r>
      <rPr>
        <vertAlign val="superscript"/>
        <sz val="10"/>
        <rFont val="Arial"/>
        <family val="2"/>
      </rPr>
      <t>2</t>
    </r>
  </si>
  <si>
    <t xml:space="preserve">kostki  do ponownego brukowania </t>
  </si>
  <si>
    <t>12m*3,5m+12m*3m+10m*5,0m+4m*3m</t>
  </si>
  <si>
    <t>3.</t>
  </si>
  <si>
    <t>Rozebranie nawierzchni chodnika z kostki brukowej betonowej gr 8 cm z odzyskiem</t>
  </si>
  <si>
    <t>kostki do ponownego brukowania (rozbiórka ręczna)</t>
  </si>
  <si>
    <t>40*13-12*3,5-12*3-10*5-15*3-3*4</t>
  </si>
  <si>
    <t>4.</t>
  </si>
  <si>
    <t>Rozebranie obrzeży betonowych 6x20 na podsypce piaskowej</t>
  </si>
  <si>
    <t>mb</t>
  </si>
  <si>
    <t>40,0m+20 m</t>
  </si>
  <si>
    <t>5.</t>
  </si>
  <si>
    <t>Rozebranie krawężników betonowych 15x50 na ławie betonowej z oporem</t>
  </si>
  <si>
    <t>49,0m+10,0m+20,0 m</t>
  </si>
  <si>
    <t>6.</t>
  </si>
  <si>
    <t>Rozebranie barierek ochronnych z rur stalowych na moście na rzece Kurzelówka</t>
  </si>
  <si>
    <t xml:space="preserve">(pięć słupków z dwoma  przeciągami po jednej stronie) </t>
  </si>
  <si>
    <t>8m*2m</t>
  </si>
  <si>
    <t>7.</t>
  </si>
  <si>
    <t>Rozebranie części belki podporęczowej z betonu konstrukcyjnego na obiekcie mo-</t>
  </si>
  <si>
    <t>stowym na rzece Kurzelówka (przez rozkucie)</t>
  </si>
  <si>
    <t>8m*0,5m*0,3m*2</t>
  </si>
  <si>
    <t xml:space="preserve">8. </t>
  </si>
  <si>
    <t>Rozbiórka nawierzchni z betonu asfaltowego o grubości 10 cm pod wykonanie przy-</t>
  </si>
  <si>
    <t xml:space="preserve">kanalików oraz studzienek ściekowych usytuowanych przy chodniku - przecięcie </t>
  </si>
  <si>
    <t>piłą całej grubości nawierzchni z betonu asfaltowego</t>
  </si>
  <si>
    <t>(10m+8m+6,5m+6,5m+7,5m+8m+7,5m+7,5m)*1m+15*1,5m*1,5m</t>
  </si>
  <si>
    <t>9.</t>
  </si>
  <si>
    <t>Rozebranie nawierzchni (podbudowy) z kruszywa grubość warstwy do 20 cm (pod</t>
  </si>
  <si>
    <t>przykanaliki i studzienki ściekowe) -stniejąca podbudowa drogi powiatowej</t>
  </si>
  <si>
    <t>II. BUDOWA ODWODNIENIA DROGI POWIATOWEJ</t>
  </si>
  <si>
    <t>10.</t>
  </si>
  <si>
    <r>
      <t xml:space="preserve">Wykonanie kanalizacji deszczowej, kanał z rur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200 mm PE, ułożony na </t>
    </r>
  </si>
  <si>
    <t xml:space="preserve">podłożu z piasku stabilizowanym cementem o grubości 20 cm, przykanaliki z </t>
  </si>
  <si>
    <r>
      <t xml:space="preserve">rur PE 160 mm, studnie połączeniowe (rewizyjne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800 mm), studzienki </t>
    </r>
  </si>
  <si>
    <t>ściekowe ø 500 mm, wykopy liniowe o ścianach pionowych.</t>
  </si>
  <si>
    <t>studnie S (od S11 do S16) -6 szt., studzienki ściekowe K (od K5 do K10)-6szt.</t>
  </si>
  <si>
    <r>
      <t xml:space="preserve">przykanaliki </t>
    </r>
    <r>
      <rPr>
        <sz val="10"/>
        <rFont val="Czcionka tekstu podstawowego"/>
        <family val="0"/>
      </rPr>
      <t>ø 160 mm</t>
    </r>
    <r>
      <rPr>
        <sz val="10"/>
        <rFont val="Arial"/>
        <family val="2"/>
      </rPr>
      <t xml:space="preserve"> - 41,3 mb</t>
    </r>
  </si>
  <si>
    <t>11.</t>
  </si>
  <si>
    <r>
      <t xml:space="preserve">Wykonanie kanalizacji deszczowej, kanał z rur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250 mm PE, ułożony na </t>
    </r>
  </si>
  <si>
    <t>studnie S (od S6 do S10) - 5 szt., studzienki ściekowe K (od K3 do K4) - 2szt.</t>
  </si>
  <si>
    <t>przykanaliki - 12,34 mb</t>
  </si>
  <si>
    <t>12.</t>
  </si>
  <si>
    <r>
      <t xml:space="preserve">Wykonanie kanalizacji deszczowej, kanał z rur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315 mm PE, ułożony na </t>
    </r>
  </si>
  <si>
    <t>studnie S (od S1 do S5) - 5 szt., studzienki ściekowe K (od K1 do K2) - 2szt.</t>
  </si>
  <si>
    <t>przykanaliki - 3,64 mb</t>
  </si>
  <si>
    <t>13.</t>
  </si>
  <si>
    <r>
      <t xml:space="preserve">Wykonanie przykanalików z rur PE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160 mm ułożonych na podłożu</t>
    </r>
  </si>
  <si>
    <t>według rysunku z Projektu (posadowienie przykanalików)</t>
  </si>
  <si>
    <t>7,92m+7,86m+7,81</t>
  </si>
  <si>
    <t>14.</t>
  </si>
  <si>
    <t>Wykonanie studzienek ściekowych  K (kratki uliczne) typowych według</t>
  </si>
  <si>
    <t>szt.</t>
  </si>
  <si>
    <t>rys. z Projektu (od K11 do K16)</t>
  </si>
  <si>
    <t xml:space="preserve">15. </t>
  </si>
  <si>
    <r>
      <t xml:space="preserve">Wykonanie drenażu z rur filtracyjnych PP </t>
    </r>
    <r>
      <rPr>
        <sz val="10"/>
        <rFont val="Czcionka tekstu podstawowego"/>
        <family val="0"/>
      </rPr>
      <t>ø 110 z geowłókniną igłowaną</t>
    </r>
  </si>
  <si>
    <t>filtracyjno-separacyjną ze studniami drenażowymi D (od D1 do D4) 4 szt.</t>
  </si>
  <si>
    <t>26,61 m+24,48 m+22,04 m</t>
  </si>
  <si>
    <t>III. PODBUDOWA NA POSZERZENIACH DROGI POWIATOWEJ</t>
  </si>
  <si>
    <t>16.</t>
  </si>
  <si>
    <t>Koryto wykonywane na  szerokości do 1,50 m mechanicznie w gruncie</t>
  </si>
  <si>
    <t>gruncie kat. I-IV, głębokość  koryta 60 cm (szerokość z odsadzkami)</t>
  </si>
  <si>
    <t>od km 0+000 do km 2+506,86 szer. poszerzenia 1,50 m</t>
  </si>
  <si>
    <t>2506,86m*1,50m*2</t>
  </si>
  <si>
    <t>17.</t>
  </si>
  <si>
    <t>Profilowanie i zagęszczenie podłoża pod warstwy konstrukcyjne nawierzchni</t>
  </si>
  <si>
    <t xml:space="preserve">wykonane ręcznie w gruncie kat II-IV </t>
  </si>
  <si>
    <t>18.</t>
  </si>
  <si>
    <t xml:space="preserve">Wykonywanie podbudowy pod poszerzenie nawierzchni drogi powiatowej ze </t>
  </si>
  <si>
    <t>stabilizacji cementem, stabilizacja o wytrzymałości Rm=1,5-2,5 Mpa,</t>
  </si>
  <si>
    <t>stabilizacja o grub. 20 cm wykonana w betoniarniach stacjonarnych</t>
  </si>
  <si>
    <t>od km 0+000 do km 2+506,86 szer. poszerzenia 1,40 m</t>
  </si>
  <si>
    <t>2506,86m*1,40m*2</t>
  </si>
  <si>
    <t>19.</t>
  </si>
  <si>
    <t xml:space="preserve">Wykonanie podbudowy pomocniczej poszerzenia nawierzchni drogi z kruszywa </t>
  </si>
  <si>
    <t>kamiennego łamanego stabilizowanego mechanicznie o grubości 22 cm</t>
  </si>
  <si>
    <r>
      <t>(mieszanki niezwiązanej z kruszywem C</t>
    </r>
    <r>
      <rPr>
        <sz val="5"/>
        <rFont val="Arial"/>
        <family val="2"/>
      </rPr>
      <t>50/30)</t>
    </r>
  </si>
  <si>
    <t>od km 0+000 do km 2+506,86 szer. podbudowy 0,97m</t>
  </si>
  <si>
    <t>2506,86m*0,97m*2</t>
  </si>
  <si>
    <t>20.</t>
  </si>
  <si>
    <t xml:space="preserve">Skropienie podbudowy z kruszywa emulsją asfaltową pod ułożenie warstwy </t>
  </si>
  <si>
    <t>podbudowy AC 22 P (wyliczenie jak wyżej)</t>
  </si>
  <si>
    <t>21.</t>
  </si>
  <si>
    <t>Wykonanie podbudowy zasadniczej nawierzchni poszerzenia drogi powiatowej z</t>
  </si>
  <si>
    <t>z mieszanki mineralno-asfaltowej AC 22P (16P), grubość warstwy po zagęszczeniu</t>
  </si>
  <si>
    <t>7 cm</t>
  </si>
  <si>
    <t>od km 0+000 do km 2+506,86 szer. podbudowy 0,755m</t>
  </si>
  <si>
    <t>2506,86m*0,755m*2</t>
  </si>
  <si>
    <t>IV. ODBUDOWA NAWIERZCHNI DROGI POWIATOWEJ NR 0245T (NA PRZYKANALIKACH)</t>
  </si>
  <si>
    <t>22.</t>
  </si>
  <si>
    <t>Zasypka wykopów po przykanalikach piaskiem średnioziarnistym warstwami po</t>
  </si>
  <si>
    <r>
      <t>m</t>
    </r>
    <r>
      <rPr>
        <vertAlign val="superscript"/>
        <sz val="10"/>
        <rFont val="Arial"/>
        <family val="2"/>
      </rPr>
      <t>3</t>
    </r>
  </si>
  <si>
    <t>20 cm</t>
  </si>
  <si>
    <t>(2,01+1,63+10,76+1,58+1,37+6,49+8,67+4+7,81+6,59+6,36+7,81+7,86+7,92+7,97+3,61+3,2)*</t>
  </si>
  <si>
    <t>1*2,5-(2,01+1,63+10,76+1,58+1,37+6,49+8,67+4+7,81+6,59+6,36+7,81+7,86+7,92+7,97+3,61+</t>
  </si>
  <si>
    <t>3,2)*3,14*0,16*0,16/4-(2,01+1,63+10,76+1,58+1,37+6,49+8,67+4+7,81+6,59+6,36+7,81+7,86+</t>
  </si>
  <si>
    <t>7,92+7,97+3,61+3,2)*1*0,2-(2,01+1,63+10,76+1,58+1,37+6,49+8,67+4+7,81+6,59+6,36+7,81+</t>
  </si>
  <si>
    <t>7,86+7,92+7,97+3,61+3,2)*1*0,6</t>
  </si>
  <si>
    <t>23.</t>
  </si>
  <si>
    <t xml:space="preserve">Wzmocnienie podłoża z gruntu stabilizowanego cementem o Rm =2,50 Mpa </t>
  </si>
  <si>
    <t xml:space="preserve">z mieszarek stacjonarnych o grubości 20 cm </t>
  </si>
  <si>
    <t>(2,01+1,63+10,76+1,58+1,37+6,49+8,67+4+7,81+6,59+6,36+7,81+7,86+7,92+7,97+3,61+3,2)*1</t>
  </si>
  <si>
    <t>24.</t>
  </si>
  <si>
    <t>25.</t>
  </si>
  <si>
    <t>Wykonanie podbudowy zasadniczej nawierzchni poszerzenia drogi powiatowej z mie-</t>
  </si>
  <si>
    <t>V. NAWIERZCHNIA DROGI POWIATOWEJ</t>
  </si>
  <si>
    <t>26.</t>
  </si>
  <si>
    <t>Wykonanie frezowania nawierzchni asfaltowej na zimno, frezowanie powierz-</t>
  </si>
  <si>
    <t>chniowe do profilu i pod nową warstwę asfaltową, grubość frezowania do 2 cm</t>
  </si>
  <si>
    <t>2506,86*5,50+18*18-3,14*18*18/4+12,5*12,5-3,14*12,5*12,5/4+9*(6*6-3,14*6*6/4)+</t>
  </si>
  <si>
    <t>9*6*4+(10*10-3,14*10*10/4)+25*4+2*(5*5-3,14*5*5/4)+10*4+2*(7*7-3,14*7*7/4)+</t>
  </si>
  <si>
    <t>10*5</t>
  </si>
  <si>
    <r>
      <t xml:space="preserve">Ułożenie geokompozytu </t>
    </r>
    <r>
      <rPr>
        <sz val="9"/>
        <rFont val="Arial"/>
        <family val="2"/>
      </rPr>
      <t xml:space="preserve">(siatki z włókien mineralnych połączonej z geowłókniną </t>
    </r>
  </si>
  <si>
    <t>z włókien syntetycznych) w celu zapobiegnięciu wystąpieniu na powierzchni</t>
  </si>
  <si>
    <t>jezdni podłużnego pęknięcia), szerokość geokompozytu 0,80 m, wytrzymałość</t>
  </si>
  <si>
    <r>
      <t xml:space="preserve">geokompozytu na rozciąganie </t>
    </r>
    <r>
      <rPr>
        <sz val="10"/>
        <rFont val="Calibri"/>
        <family val="2"/>
      </rPr>
      <t>≥</t>
    </r>
    <r>
      <rPr>
        <sz val="10"/>
        <rFont val="Arial CE"/>
        <family val="0"/>
      </rPr>
      <t xml:space="preserve">100 kN/m, wydłużenie przy zerwaniu wzdłuż </t>
    </r>
  </si>
  <si>
    <t>pasma powinno wynosić ≤ 3%</t>
  </si>
  <si>
    <t>28.</t>
  </si>
  <si>
    <t>Skropienie istniejącej nawierzchni i na poszerzeniu emulsją asfaltową pod</t>
  </si>
  <si>
    <t>ułożenie warstwy wyrównawczej z betonu asfaltowego  AC 11 W</t>
  </si>
  <si>
    <t>1000m*5,66m+9,8m*4,5m+2*(7m*7m-3,14*7m*7m/4)</t>
  </si>
  <si>
    <t>29.</t>
  </si>
  <si>
    <t xml:space="preserve">Wykonanie nawierzchni z betonu asfaltowego dla ruchu KR3 - warstwa </t>
  </si>
  <si>
    <t>30.</t>
  </si>
  <si>
    <t xml:space="preserve">Skropienie warstwy wyrównawczej z betonu asfaltowego  emulsją asfaltową </t>
  </si>
  <si>
    <t>pod ułożenie warstwy ścieralnej z betonu asfaltowego AC 8S (AC 5S)o gr.4 cm</t>
  </si>
  <si>
    <t>1000m*5,6m+9,8m*4,5m+2*(7m*7m-3,14*7m*7m/4)+3,7m*9m+2*(5*5-3,14*5*5/4)</t>
  </si>
  <si>
    <t>31.</t>
  </si>
  <si>
    <t>Wykonanie nawierzchni z betonu asfaltowego dla ruchu KR3-warstwa ścieralna</t>
  </si>
  <si>
    <t>1000m*5,54m+9,8m*4,5m+2*(7m*7m-3,14*7m*7m/4)+3,7*9+2*(5*5-3,14*5*5/4)</t>
  </si>
  <si>
    <t>VI. ODWODNIENIE DROGI</t>
  </si>
  <si>
    <t>32.</t>
  </si>
  <si>
    <t>Wykonanie przepustów rurowych pod zjazdami z rur PEHD - rury 1 Ø 40 cm</t>
  </si>
  <si>
    <t xml:space="preserve">strona lewa      4 zjazdy       6,7+5,2+4,1+4,1 </t>
  </si>
  <si>
    <t>strona prawa    1 zjazd x 6,3 m</t>
  </si>
  <si>
    <t>33.</t>
  </si>
  <si>
    <t>Wykonanie ścianek czołowych przepustów pod zjazdami do pól i posesji dla rur</t>
  </si>
  <si>
    <t>PEHD 1 Ø 40 cm (prefabrykaty)</t>
  </si>
  <si>
    <t>5 zjazdów po dwie ścianki                                                                    5*2 szt.</t>
  </si>
  <si>
    <t>34.</t>
  </si>
  <si>
    <t>Wykonanie przepustów rurowych pod zjazdami i drogami z rur PEHD - rury 1 Ø 60 cm</t>
  </si>
  <si>
    <t>strona lewa       1 zjazd         8,7 m+11,0 m</t>
  </si>
  <si>
    <t>35.</t>
  </si>
  <si>
    <t>Wykonanie ścianek czołowych przepustów pod zjazdami do pól i pod drogami dla rur</t>
  </si>
  <si>
    <t>PEHD 1 Ø 60 cm (prefabrykaty)</t>
  </si>
  <si>
    <t>2 zjazdy - po dwie ścianki</t>
  </si>
  <si>
    <t>36.</t>
  </si>
  <si>
    <t>Umocnienie skarp i dna rowu prefabrykatami betonowymi ażurowymi</t>
  </si>
  <si>
    <t>m2</t>
  </si>
  <si>
    <t>60x40x10 cm z wypełnieniem wolnych przestrzeni humusem i obsianie</t>
  </si>
  <si>
    <t>trawą, podsypka cementowo-piaskowa 5 cm</t>
  </si>
  <si>
    <t>rów lewostronny    od km 0+586,05 do km 0+717,56</t>
  </si>
  <si>
    <t>(717,56-586,05)*1,60</t>
  </si>
  <si>
    <t>rów prawostronny od km 0+537,86 do km 0+774,51</t>
  </si>
  <si>
    <t>(774,51-537,86)*1,60</t>
  </si>
  <si>
    <t>37.</t>
  </si>
  <si>
    <t xml:space="preserve">Oczyszczenie rowów z namułu z profilowaniem dna i skarp, grubość namułu 20 </t>
  </si>
  <si>
    <t>cm</t>
  </si>
  <si>
    <t>(717,56-586,05)</t>
  </si>
  <si>
    <t>(774,51-537,86)</t>
  </si>
  <si>
    <t>rów lewostronny    od km 0+537,86 do km 0+774,51</t>
  </si>
  <si>
    <t>774,51-537,86</t>
  </si>
  <si>
    <t>38.</t>
  </si>
  <si>
    <t xml:space="preserve">Wykonanie utwardzonych  poboczy z kruszywa kamiennego stabilizowanego </t>
  </si>
  <si>
    <t>mechanicznie o grubości 10 cm (mieszanka optymalna 0/63 mm)</t>
  </si>
  <si>
    <t>(2506,86-467)*1,25+(2506,68-417)*1,25</t>
  </si>
  <si>
    <t>39. Wykonanie ścieku w poboczu z elementów prefabrykowanych betonowych typu</t>
  </si>
  <si>
    <t>Wykonanie ścieku w poboczu z elementów prefabrykowanych betonowych typu</t>
  </si>
  <si>
    <t>"trójkątnego" na podbudowie z kruszywa 15 cm i podsypce po str. prawej i lewej</t>
  </si>
  <si>
    <t>strona lewa i prawa</t>
  </si>
  <si>
    <t>od km 1+473 do km 1+625</t>
  </si>
  <si>
    <t>VII. PODBUDOWA ZJAZDÓW I CHODNIKA</t>
  </si>
  <si>
    <t>40.</t>
  </si>
  <si>
    <t>Koryto wykonywane na  całej szerokości zjazdu mechanicznie w gruncie</t>
  </si>
  <si>
    <t>kat. I-IV, głębokość  koryta 15 cm - koryto pod chodnik</t>
  </si>
  <si>
    <t>od km 0+065 do km 0+464 strona prawa</t>
  </si>
  <si>
    <t>399,0m*2,10 m</t>
  </si>
  <si>
    <t>od km 0+401 do km 0+718</t>
  </si>
  <si>
    <t>317,0m*2,10m</t>
  </si>
  <si>
    <t>41.</t>
  </si>
  <si>
    <t>kat. I-IV, głębokość  koryta 38 cm - koryto pod zjazdy</t>
  </si>
  <si>
    <t>strona prawa</t>
  </si>
  <si>
    <t>4,1m*3m+5,1m*3m+4,6*3+4,1*3+5,6*3</t>
  </si>
  <si>
    <t>strona lewa</t>
  </si>
  <si>
    <t>6,1*2,5+3*4,1*3,5+6,1*4,0+5,1*4+2*4,1*3,5</t>
  </si>
  <si>
    <t>42.</t>
  </si>
  <si>
    <t xml:space="preserve">zjazdów wykonane mechanicznie w gruncie kat II-IV </t>
  </si>
  <si>
    <t>1503,60m2+198,20 m2</t>
  </si>
  <si>
    <t>43.</t>
  </si>
  <si>
    <t>Wykonanie podbudowy  nawierzchni chodnika z kruszywa kamiennego łamanego</t>
  </si>
  <si>
    <t>stabilizowanego mechanicznie o grubości 15 cm (mieszanka 0/31,5 mm)</t>
  </si>
  <si>
    <r>
      <t>(mieszanki niezwiązanej z kruszywem C</t>
    </r>
    <r>
      <rPr>
        <sz val="5"/>
        <rFont val="Arial"/>
        <family val="2"/>
      </rPr>
      <t>50/30</t>
    </r>
    <r>
      <rPr>
        <sz val="10"/>
        <rFont val="Arial"/>
        <family val="2"/>
      </rPr>
      <t>)</t>
    </r>
  </si>
  <si>
    <t>399,0m*2,10 m+317,0m*2,10</t>
  </si>
  <si>
    <t>44.</t>
  </si>
  <si>
    <t>Wykonanie i zagęszczenie warstwy z piasku w korycie pod zjazdami, mecha-</t>
  </si>
  <si>
    <t>nicznie, grubość warstwy 15 cm</t>
  </si>
  <si>
    <t>4,0*3+5,0*3+4,5*3+4,0*2+5,5*3+6,0*2,5+3*4,0*3,5+6,0*4+5,0*4+2*4,0*3,5</t>
  </si>
  <si>
    <t>45.</t>
  </si>
  <si>
    <t>Wykonanie podbudowy nawierzchni zjazdów z kruszywa kamiennego łamanego</t>
  </si>
  <si>
    <t>stabilizowanego mechanicznie o grubości 25 cm (mieszanka 0/63 mm)</t>
  </si>
  <si>
    <t>VIII. PODBUDOWA ZATOKI AUTOBUSOWEJ</t>
  </si>
  <si>
    <t>46.</t>
  </si>
  <si>
    <t>kat. I-IV, głębokość  koryta 60 cm - koryto pod zatokę autobusową</t>
  </si>
  <si>
    <t>20*3,2+24*3,20/2+12*3,2/2</t>
  </si>
  <si>
    <t>47.</t>
  </si>
  <si>
    <t xml:space="preserve">Wykonanie i zagęszczenie warstwy z piasku w korycie pod zatoką autobusową, </t>
  </si>
  <si>
    <t>mechanicznie, grubość warstwy 20 cm</t>
  </si>
  <si>
    <t>48.</t>
  </si>
  <si>
    <t xml:space="preserve">z mieszarek stacjonarnych o grubości średniej 15 cm </t>
  </si>
  <si>
    <t>20*3,0+24*3,0/2+12*3,/2</t>
  </si>
  <si>
    <t>49.</t>
  </si>
  <si>
    <t>Wykonanie podbudowy z chudego betonu, beton C8/10, pielęgnacja podbudowy</t>
  </si>
  <si>
    <t xml:space="preserve">przez posypanie piaskiem i polewanie wodą, grub. warstwy 20 cm </t>
  </si>
  <si>
    <t>IX. ELEMENTY ULIC</t>
  </si>
  <si>
    <t>50.</t>
  </si>
  <si>
    <t>Wykonanie nawierzchni chodnika z kostki brukowej betonowej o grub. 8 cm na pod-</t>
  </si>
  <si>
    <t>sypce piaskowej o grubości 5 cm (typ i kolor kostki ustali Zamawiający)</t>
  </si>
  <si>
    <t>399,0m*2,0 m-4,0m*2m+5,0m*3m+4,5*2+4,0*2+5,5*2</t>
  </si>
  <si>
    <t>317,0m*2,0m-6,0*2,0+3*4,0*2+6,0*2,0+5,0*2+2*4,0*2,0</t>
  </si>
  <si>
    <t>51.</t>
  </si>
  <si>
    <t>Wykonanie nawierzchni zjazdów z kostki brukowej betonowej o grub. 8 cm na pod-</t>
  </si>
  <si>
    <t>4,0*3+5,0*3+4,5*3+4,0*3+5,5*3</t>
  </si>
  <si>
    <t>6,0*2,5+3*4,0*3,5+6,0*4,0+5,0*4+2*4,0*3,5</t>
  </si>
  <si>
    <t>52.</t>
  </si>
  <si>
    <t>Wykonanie nawierzchni zatoki autobusowej z kostki brukowej betonowej o grub. 8 cm na pod-</t>
  </si>
  <si>
    <t xml:space="preserve">na podsypce cementowo-piaskowej o grubości 5 cm (typ i kolor kostki ustali </t>
  </si>
  <si>
    <t>Zamawiający) zatoka autobusowa w km 1+426</t>
  </si>
  <si>
    <t xml:space="preserve">53. </t>
  </si>
  <si>
    <t xml:space="preserve">Odtworzenie nawierzchni chodnika i zjazdów do posesji z kostki z rozbiórki (40% </t>
  </si>
  <si>
    <t>nowej kostki, 60% kostki z rozbiórki) na odcinku od km 0+000 do km 0+065</t>
  </si>
  <si>
    <t>12*3,5+12*3+10*5+4*3</t>
  </si>
  <si>
    <t>54.</t>
  </si>
  <si>
    <t>Ustawienie krawężników betonowych o wym. 15 x 30 cm na ławie betonowej z opo-</t>
  </si>
  <si>
    <t>rem (beton C 8/10)</t>
  </si>
  <si>
    <t>strona prawa od km 0+000 do km 0+463</t>
  </si>
  <si>
    <t>463-12,5+2*3,14*12,5/4-10+2*3,14*5/4+2*3,14*6/4-10+2*2*3,14*5/4-15+2*3,14*6/2+2*3,14*</t>
  </si>
  <si>
    <t>10/2+16</t>
  </si>
  <si>
    <t>strona lewa od km 0+402 do km 0+718</t>
  </si>
  <si>
    <t>316+2*3,14*5/4-9+2*3,14*5/4+2*3,14*3/4</t>
  </si>
  <si>
    <t>55.</t>
  </si>
  <si>
    <t>Ustawienie krawężników betonowych o wym. 20 x 30 cm naławie betonowej z opo-</t>
  </si>
  <si>
    <t>rem (beton C 12/15) na zatoce autobusowej</t>
  </si>
  <si>
    <t>krawężniki zatopione</t>
  </si>
  <si>
    <t>12+20+24</t>
  </si>
  <si>
    <t>krawężniki wystające</t>
  </si>
  <si>
    <t>12+4+20+6+24</t>
  </si>
  <si>
    <t>56.</t>
  </si>
  <si>
    <t>Ustawienie obrzeży betonowych o wymiarach 30 x 8 cm</t>
  </si>
  <si>
    <t>463+2*2+11+2*8+2*3+2*1,5+2*0,5+2+15+2+15</t>
  </si>
  <si>
    <t>316+2-6-5+2*1,5+2*1,5+2*2++4*1,5</t>
  </si>
  <si>
    <t>zatoka autobusowa</t>
  </si>
  <si>
    <t>2+12+24+2+2</t>
  </si>
  <si>
    <t>X. URZĄDZENIA BEZPIECZEŃSTWA RUCHU</t>
  </si>
  <si>
    <t>57.</t>
  </si>
  <si>
    <t>Wykonanie belki podporęczowych "na mokro" żelbetoweggo mostu na  Kurzelówce</t>
  </si>
  <si>
    <t xml:space="preserve">z betonu mostowego klasy C 40/50, grubość płyty 40 cm wraz z kotwami prętowymi </t>
  </si>
  <si>
    <t>do barier ochronnych stalowych U-11b</t>
  </si>
  <si>
    <t>8m*0,5m*0,4m*2</t>
  </si>
  <si>
    <t>58.</t>
  </si>
  <si>
    <t xml:space="preserve">Ustawienie barier ochronnych stalowych U-11b z zamocowaniem do kotew </t>
  </si>
  <si>
    <t>prętowych</t>
  </si>
  <si>
    <t>2*8 m</t>
  </si>
  <si>
    <t>59.</t>
  </si>
  <si>
    <t>Ustawienie słupków stalowych do znaków z rur Ø 70 mm wraz z wykopaniem</t>
  </si>
  <si>
    <t xml:space="preserve">zasypaniem dołów z ubiciem warstwami </t>
  </si>
  <si>
    <t>60.</t>
  </si>
  <si>
    <t>Przymocowanie tarcz znaków ostrzegawczych średnich A-7 do słupków Ø 70 mm</t>
  </si>
  <si>
    <t>szt. 2</t>
  </si>
  <si>
    <t>61.</t>
  </si>
  <si>
    <t>Przymocowanie tarcz znaków informacyjnych średnich D-15 oraz D-6 do słupków Ø 70 mm</t>
  </si>
  <si>
    <t>62.</t>
  </si>
  <si>
    <t xml:space="preserve">Ustawienie tablic (oznaczenie skrajni poziomej) U-9a i U -9b wraz ze słupkami </t>
  </si>
  <si>
    <t>szt. 4</t>
  </si>
  <si>
    <t>63.</t>
  </si>
  <si>
    <t>Oznakowanie poziome jezdni masami termoplastycznymi, linie ciągłe</t>
  </si>
  <si>
    <t>(360,7m+90,30 m+45,00 m)*0,24 + 30,87</t>
  </si>
  <si>
    <t>64.</t>
  </si>
  <si>
    <t>Oznakowanie poziome jezdni masami termoplastycznymi linie przerywane  oraz P-10 (2szt.) i P-17 (2szt.)</t>
  </si>
  <si>
    <t>(10,396+8,808+35,376+84,38+3,4880 m2 + 30,87</t>
  </si>
  <si>
    <t>65.</t>
  </si>
  <si>
    <t xml:space="preserve">Oznakowanie poziome jezdni masami termoplastycznymi, linia warunkowego </t>
  </si>
  <si>
    <t>zatrzymania złożona z trójkątów (linia P-13)</t>
  </si>
  <si>
    <t xml:space="preserve">XI. INNE ROBOTY </t>
  </si>
  <si>
    <t>66.</t>
  </si>
  <si>
    <t xml:space="preserve">Proponowane ustawienie jednej  latarni oświetleniowej z zasilaniem solarnym </t>
  </si>
  <si>
    <t>szt. 1  (przy znaku przystanek autobusowy)</t>
  </si>
  <si>
    <t>67.</t>
  </si>
  <si>
    <t>Wykonanie separatora koalescencyjnego zintegrowanego z osadni-</t>
  </si>
  <si>
    <t xml:space="preserve">szt. </t>
  </si>
  <si>
    <t>68..</t>
  </si>
  <si>
    <t>Regulacja pionowa istniejących kratek ściekowych, nadbudowa wykonana betonem</t>
  </si>
  <si>
    <t>2 szt.</t>
  </si>
  <si>
    <t>69.</t>
  </si>
  <si>
    <t>Regulacja pionowa istniejących studzienek rewizyjnych</t>
  </si>
  <si>
    <t>70.</t>
  </si>
  <si>
    <t>Wykonanie nawierzchni zjazdów z drogi powiatowej do posesji z kruszywa</t>
  </si>
  <si>
    <t>kamiennego łamanego stabilizowanego mechanicznie o grubości 25 cm</t>
  </si>
  <si>
    <t>18*5,00m*4,0m+12*5,00m*5,0m</t>
  </si>
  <si>
    <t>71.</t>
  </si>
  <si>
    <t>Roboty pomiarowe  przy  robotach ziemnych dla  trasy  dróg - inwentaryzacja</t>
  </si>
  <si>
    <t>powykonawcza</t>
  </si>
  <si>
    <t>kiem –wolnostojący (zbiornik PE-HD) o wielkości nominalnej Q=1,5l/s</t>
  </si>
  <si>
    <t>i o wielkości osadnika 300 litrów                                  1 szt.</t>
  </si>
  <si>
    <t>9 szt. słupków</t>
  </si>
  <si>
    <t xml:space="preserve">szt. 7, w tym 2szt. znak aktywny D-6 oraz 1szt. znak aktywny D-15 </t>
  </si>
  <si>
    <t>z betonu asfaltowego AC 8S  (AC 5S) o grubości 5 cm</t>
  </si>
  <si>
    <t>wiążąca z betonu asfaltowego AC 16 W o grubości 6 cm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</si>
</sst>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9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9"/>
      <name val="Arial CE"/>
      <family val="0"/>
    </font>
    <font>
      <sz val="10"/>
      <name val="Czcionka tekstu podstawowego"/>
      <family val="0"/>
    </font>
    <font>
      <b/>
      <sz val="10"/>
      <name val="Arial"/>
      <family val="2"/>
    </font>
    <font>
      <sz val="10"/>
      <name val="Arial CE"/>
      <family val="2"/>
    </font>
    <font>
      <sz val="5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0"/>
      <color indexed="55"/>
      <name val="Arial CE"/>
      <family val="0"/>
    </font>
    <font>
      <b/>
      <sz val="11"/>
      <name val="Arial CE"/>
      <family val="2"/>
    </font>
    <font>
      <sz val="10"/>
      <name val="Calibri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8" xfId="0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2" fontId="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9" xfId="0" applyFont="1" applyBorder="1" applyAlignment="1">
      <alignment/>
    </xf>
    <xf numFmtId="0" fontId="5" fillId="0" borderId="17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/>
    </xf>
    <xf numFmtId="0" fontId="8" fillId="0" borderId="0" xfId="0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9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11" fillId="3" borderId="19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9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25" xfId="0" applyFont="1" applyFill="1" applyBorder="1" applyAlignment="1">
      <alignment/>
    </xf>
    <xf numFmtId="0" fontId="0" fillId="0" borderId="23" xfId="0" applyBorder="1" applyAlignment="1">
      <alignment/>
    </xf>
    <xf numFmtId="0" fontId="0" fillId="4" borderId="7" xfId="0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0" fillId="0" borderId="1" xfId="0" applyFont="1" applyBorder="1" applyAlignment="1">
      <alignment/>
    </xf>
    <xf numFmtId="0" fontId="8" fillId="0" borderId="26" xfId="0" applyFont="1" applyFill="1" applyBorder="1" applyAlignment="1">
      <alignment/>
    </xf>
    <xf numFmtId="2" fontId="14" fillId="0" borderId="19" xfId="0" applyNumberFormat="1" applyFont="1" applyBorder="1" applyAlignment="1">
      <alignment/>
    </xf>
    <xf numFmtId="2" fontId="14" fillId="0" borderId="15" xfId="0" applyNumberFormat="1" applyFont="1" applyBorder="1" applyAlignment="1">
      <alignment/>
    </xf>
    <xf numFmtId="0" fontId="0" fillId="0" borderId="27" xfId="0" applyBorder="1" applyAlignment="1">
      <alignment/>
    </xf>
    <xf numFmtId="0" fontId="15" fillId="4" borderId="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8" xfId="0" applyFont="1" applyBorder="1" applyAlignment="1">
      <alignment/>
    </xf>
    <xf numFmtId="2" fontId="11" fillId="0" borderId="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11" fillId="3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9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2" fontId="11" fillId="0" borderId="12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8" fillId="0" borderId="13" xfId="0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0" fontId="7" fillId="0" borderId="9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9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18" fillId="0" borderId="0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3" xfId="0" applyFont="1" applyBorder="1" applyAlignment="1">
      <alignment/>
    </xf>
    <xf numFmtId="0" fontId="15" fillId="2" borderId="7" xfId="0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1" fillId="3" borderId="28" xfId="0" applyFont="1" applyFill="1" applyBorder="1" applyAlignment="1">
      <alignment/>
    </xf>
    <xf numFmtId="0" fontId="11" fillId="3" borderId="21" xfId="0" applyFont="1" applyFill="1" applyBorder="1" applyAlignment="1">
      <alignment/>
    </xf>
    <xf numFmtId="0" fontId="11" fillId="3" borderId="26" xfId="0" applyFont="1" applyFill="1" applyBorder="1" applyAlignment="1">
      <alignment/>
    </xf>
    <xf numFmtId="2" fontId="0" fillId="0" borderId="3" xfId="0" applyNumberFormat="1" applyBorder="1" applyAlignment="1">
      <alignment/>
    </xf>
    <xf numFmtId="0" fontId="5" fillId="0" borderId="28" xfId="0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2" fontId="11" fillId="3" borderId="12" xfId="0" applyNumberFormat="1" applyFont="1" applyFill="1" applyBorder="1" applyAlignment="1">
      <alignment/>
    </xf>
    <xf numFmtId="0" fontId="3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1" xfId="0" applyBorder="1" applyAlignment="1">
      <alignment/>
    </xf>
    <xf numFmtId="2" fontId="11" fillId="3" borderId="3" xfId="0" applyNumberFormat="1" applyFont="1" applyFill="1" applyBorder="1" applyAlignment="1">
      <alignment/>
    </xf>
    <xf numFmtId="2" fontId="11" fillId="3" borderId="1" xfId="0" applyNumberFormat="1" applyFont="1" applyFill="1" applyBorder="1" applyAlignment="1">
      <alignment/>
    </xf>
    <xf numFmtId="0" fontId="11" fillId="0" borderId="9" xfId="0" applyFont="1" applyBorder="1" applyAlignment="1">
      <alignment horizontal="center"/>
    </xf>
    <xf numFmtId="2" fontId="11" fillId="3" borderId="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4" fillId="0" borderId="13" xfId="0" applyFont="1" applyFill="1" applyBorder="1" applyAlignment="1">
      <alignment/>
    </xf>
    <xf numFmtId="2" fontId="14" fillId="0" borderId="12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14" fillId="0" borderId="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12" xfId="0" applyFont="1" applyFill="1" applyBorder="1" applyAlignment="1">
      <alignment/>
    </xf>
    <xf numFmtId="2" fontId="14" fillId="0" borderId="9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4" xfId="0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164" fontId="0" fillId="0" borderId="12" xfId="0" applyNumberFormat="1" applyBorder="1" applyAlignment="1">
      <alignment/>
    </xf>
    <xf numFmtId="0" fontId="8" fillId="0" borderId="25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33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8" fillId="0" borderId="22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0"/>
  <sheetViews>
    <sheetView tabSelected="1" zoomScaleSheetLayoutView="85" workbookViewId="0" topLeftCell="A79">
      <selection activeCell="B86" sqref="B86"/>
    </sheetView>
  </sheetViews>
  <sheetFormatPr defaultColWidth="9.140625" defaultRowHeight="12.75"/>
  <cols>
    <col min="1" max="1" width="3.421875" style="0" customWidth="1"/>
    <col min="2" max="2" width="63.28125" style="0" customWidth="1"/>
    <col min="4" max="4" width="9.8515625" style="0" customWidth="1"/>
  </cols>
  <sheetData>
    <row r="1" spans="1:4" ht="12.75">
      <c r="A1" s="185" t="s">
        <v>0</v>
      </c>
      <c r="B1" s="185"/>
      <c r="C1" s="185"/>
      <c r="D1" s="185"/>
    </row>
    <row r="2" spans="1:4" ht="12.75">
      <c r="A2" s="186" t="s">
        <v>1</v>
      </c>
      <c r="B2" s="186"/>
      <c r="C2" s="186"/>
      <c r="D2" s="186"/>
    </row>
    <row r="3" ht="13.5" thickBot="1"/>
    <row r="4" spans="1:4" ht="12.75">
      <c r="A4" s="1" t="s">
        <v>2</v>
      </c>
      <c r="B4" s="2" t="s">
        <v>3</v>
      </c>
      <c r="C4" s="1" t="s">
        <v>4</v>
      </c>
      <c r="D4" s="1" t="s">
        <v>5</v>
      </c>
    </row>
    <row r="5" spans="1:4" ht="13.5" thickBot="1">
      <c r="A5" s="3"/>
      <c r="B5" s="4"/>
      <c r="C5" s="3" t="s">
        <v>6</v>
      </c>
      <c r="D5" s="3"/>
    </row>
    <row r="6" spans="1:4" ht="14.25" thickBot="1">
      <c r="A6" s="5"/>
      <c r="B6" s="6" t="s">
        <v>7</v>
      </c>
      <c r="C6" s="7"/>
      <c r="D6" s="8"/>
    </row>
    <row r="7" spans="1:4" ht="12.75">
      <c r="A7" s="9" t="s">
        <v>8</v>
      </c>
      <c r="B7" s="10" t="s">
        <v>9</v>
      </c>
      <c r="C7" s="11" t="s">
        <v>10</v>
      </c>
      <c r="D7" s="12">
        <v>2.50687</v>
      </c>
    </row>
    <row r="8" spans="1:4" ht="12.75">
      <c r="A8" s="13"/>
      <c r="B8" s="14" t="s">
        <v>11</v>
      </c>
      <c r="C8" s="15"/>
      <c r="D8" s="13"/>
    </row>
    <row r="9" spans="1:5" ht="15">
      <c r="A9" s="16" t="s">
        <v>12</v>
      </c>
      <c r="B9" s="17" t="s">
        <v>13</v>
      </c>
      <c r="C9" s="18" t="s">
        <v>14</v>
      </c>
      <c r="D9" s="19">
        <f>12*3.5+12*3+10*5+4*3</f>
        <v>140</v>
      </c>
      <c r="E9" s="20"/>
    </row>
    <row r="10" spans="1:4" ht="12.75">
      <c r="A10" s="16"/>
      <c r="B10" s="17" t="s">
        <v>15</v>
      </c>
      <c r="C10" s="18"/>
      <c r="D10" s="21"/>
    </row>
    <row r="11" spans="1:4" ht="12.75">
      <c r="A11" s="13"/>
      <c r="B11" s="22" t="s">
        <v>16</v>
      </c>
      <c r="C11" s="15"/>
      <c r="D11" s="13"/>
    </row>
    <row r="12" spans="1:5" ht="15">
      <c r="A12" s="16" t="s">
        <v>17</v>
      </c>
      <c r="B12" s="17" t="s">
        <v>18</v>
      </c>
      <c r="C12" s="23" t="s">
        <v>14</v>
      </c>
      <c r="D12" s="19">
        <f>40*13-12*3.5-12*3-10*5-15*3-3*4</f>
        <v>335</v>
      </c>
      <c r="E12" s="20"/>
    </row>
    <row r="13" spans="1:4" ht="12.75">
      <c r="A13" s="24"/>
      <c r="B13" s="17" t="s">
        <v>19</v>
      </c>
      <c r="C13" s="18"/>
      <c r="D13" s="25"/>
    </row>
    <row r="14" spans="1:4" ht="12.75">
      <c r="A14" s="13"/>
      <c r="B14" s="26" t="s">
        <v>20</v>
      </c>
      <c r="C14" s="27"/>
      <c r="D14" s="13"/>
    </row>
    <row r="15" spans="1:4" ht="12.75">
      <c r="A15" s="16" t="s">
        <v>21</v>
      </c>
      <c r="B15" s="17" t="s">
        <v>22</v>
      </c>
      <c r="C15" s="11" t="s">
        <v>23</v>
      </c>
      <c r="D15" s="19">
        <f>40+20</f>
        <v>60</v>
      </c>
    </row>
    <row r="16" spans="1:4" ht="12.75">
      <c r="A16" s="28"/>
      <c r="B16" s="22" t="s">
        <v>24</v>
      </c>
      <c r="C16" s="15"/>
      <c r="D16" s="13"/>
    </row>
    <row r="17" spans="1:4" ht="12.75">
      <c r="A17" s="16" t="s">
        <v>25</v>
      </c>
      <c r="B17" s="17" t="s">
        <v>26</v>
      </c>
      <c r="C17" s="18" t="s">
        <v>23</v>
      </c>
      <c r="D17" s="21">
        <v>79</v>
      </c>
    </row>
    <row r="18" spans="1:4" ht="12.75">
      <c r="A18" s="28"/>
      <c r="B18" s="22" t="s">
        <v>27</v>
      </c>
      <c r="C18" s="15"/>
      <c r="D18" s="13"/>
    </row>
    <row r="19" spans="1:4" ht="12.75">
      <c r="A19" s="16" t="s">
        <v>28</v>
      </c>
      <c r="B19" s="29" t="s">
        <v>29</v>
      </c>
      <c r="C19" s="23" t="s">
        <v>23</v>
      </c>
      <c r="D19" s="30">
        <f>2*8</f>
        <v>16</v>
      </c>
    </row>
    <row r="20" spans="1:4" ht="12.75">
      <c r="A20" s="16"/>
      <c r="B20" s="31" t="s">
        <v>30</v>
      </c>
      <c r="C20" s="32"/>
      <c r="D20" s="24"/>
    </row>
    <row r="21" spans="1:4" ht="12.75">
      <c r="A21" s="28"/>
      <c r="B21" s="22" t="s">
        <v>31</v>
      </c>
      <c r="C21" s="15"/>
      <c r="D21" s="13"/>
    </row>
    <row r="22" spans="1:4" ht="15">
      <c r="A22" s="16" t="s">
        <v>32</v>
      </c>
      <c r="B22" s="17" t="s">
        <v>33</v>
      </c>
      <c r="C22" s="18" t="s">
        <v>14</v>
      </c>
      <c r="D22" s="19">
        <f>8*0.5*0.3*2</f>
        <v>2.4</v>
      </c>
    </row>
    <row r="23" spans="1:4" ht="12.75">
      <c r="A23" s="16"/>
      <c r="B23" s="17" t="s">
        <v>34</v>
      </c>
      <c r="C23" s="11"/>
      <c r="D23" s="21"/>
    </row>
    <row r="24" spans="1:4" ht="12.75">
      <c r="A24" s="28"/>
      <c r="B24" s="26" t="s">
        <v>35</v>
      </c>
      <c r="C24" s="33"/>
      <c r="D24" s="34"/>
    </row>
    <row r="25" spans="1:4" ht="15">
      <c r="A25" s="16" t="s">
        <v>36</v>
      </c>
      <c r="B25" s="35" t="s">
        <v>37</v>
      </c>
      <c r="C25" s="18" t="s">
        <v>14</v>
      </c>
      <c r="D25" s="21">
        <f>(10+8+6.5+6.5+7.5+8+7.5+7.5)*1+15*1.5*1.5</f>
        <v>95.25</v>
      </c>
    </row>
    <row r="26" spans="1:4" ht="12.75">
      <c r="A26" s="16"/>
      <c r="B26" s="35" t="s">
        <v>38</v>
      </c>
      <c r="C26" s="32"/>
      <c r="D26" s="24"/>
    </row>
    <row r="27" spans="1:4" ht="12.75">
      <c r="A27" s="16"/>
      <c r="B27" s="35" t="s">
        <v>39</v>
      </c>
      <c r="C27" s="32"/>
      <c r="D27" s="24"/>
    </row>
    <row r="28" spans="1:4" ht="12.75">
      <c r="A28" s="28"/>
      <c r="B28" s="36" t="s">
        <v>40</v>
      </c>
      <c r="C28" s="15"/>
      <c r="D28" s="13"/>
    </row>
    <row r="29" spans="1:4" ht="15">
      <c r="A29" s="16" t="s">
        <v>41</v>
      </c>
      <c r="B29" s="35" t="s">
        <v>42</v>
      </c>
      <c r="C29" s="23" t="s">
        <v>14</v>
      </c>
      <c r="D29" s="182">
        <f>(10+8+6.5+6.5+7.5+8+7.5+7.5)*1+15*1.5*1.5</f>
        <v>95.25</v>
      </c>
    </row>
    <row r="30" spans="1:4" ht="12.75">
      <c r="A30" s="16"/>
      <c r="B30" s="35" t="s">
        <v>43</v>
      </c>
      <c r="C30" s="32"/>
      <c r="D30" s="24"/>
    </row>
    <row r="31" spans="1:4" ht="13.5" thickBot="1">
      <c r="A31" s="16"/>
      <c r="B31" s="20" t="s">
        <v>40</v>
      </c>
      <c r="C31" s="32"/>
      <c r="D31" s="37"/>
    </row>
    <row r="32" spans="1:4" ht="14.25" thickBot="1">
      <c r="A32" s="8"/>
      <c r="B32" s="6" t="s">
        <v>44</v>
      </c>
      <c r="C32" s="7"/>
      <c r="D32" s="8"/>
    </row>
    <row r="33" spans="1:4" ht="12.75">
      <c r="A33" s="16" t="s">
        <v>45</v>
      </c>
      <c r="B33" s="38" t="s">
        <v>46</v>
      </c>
      <c r="C33" s="23" t="s">
        <v>23</v>
      </c>
      <c r="D33" s="39">
        <f>19.75+16.07+29.54+11.73+28.82</f>
        <v>105.91</v>
      </c>
    </row>
    <row r="34" spans="1:4" ht="12.75">
      <c r="A34" s="16"/>
      <c r="B34" s="38" t="s">
        <v>47</v>
      </c>
      <c r="C34" s="18"/>
      <c r="D34" s="40"/>
    </row>
    <row r="35" spans="1:4" ht="12.75">
      <c r="A35" s="16"/>
      <c r="B35" s="38" t="s">
        <v>48</v>
      </c>
      <c r="C35" s="18"/>
      <c r="D35" s="40"/>
    </row>
    <row r="36" spans="1:4" ht="12.75">
      <c r="A36" s="16"/>
      <c r="B36" s="38" t="s">
        <v>49</v>
      </c>
      <c r="C36" s="18"/>
      <c r="D36" s="40"/>
    </row>
    <row r="37" spans="1:4" ht="12.75">
      <c r="A37" s="16"/>
      <c r="B37" s="38" t="s">
        <v>50</v>
      </c>
      <c r="C37" s="18"/>
      <c r="D37" s="40"/>
    </row>
    <row r="38" spans="1:4" ht="12.75">
      <c r="A38" s="28"/>
      <c r="B38" s="41" t="s">
        <v>51</v>
      </c>
      <c r="C38" s="42"/>
      <c r="D38" s="43"/>
    </row>
    <row r="39" spans="1:4" ht="12.75">
      <c r="A39" s="16" t="s">
        <v>52</v>
      </c>
      <c r="B39" s="38" t="s">
        <v>53</v>
      </c>
      <c r="C39" s="18" t="s">
        <v>23</v>
      </c>
      <c r="D39" s="21">
        <f>32.43+25.95+23.02+38.13+2.55</f>
        <v>122.08</v>
      </c>
    </row>
    <row r="40" spans="1:4" ht="12.75">
      <c r="A40" s="16"/>
      <c r="B40" s="38" t="s">
        <v>47</v>
      </c>
      <c r="C40" s="18"/>
      <c r="D40" s="40"/>
    </row>
    <row r="41" spans="1:4" ht="12.75">
      <c r="A41" s="16"/>
      <c r="B41" s="38" t="s">
        <v>48</v>
      </c>
      <c r="C41" s="18"/>
      <c r="D41" s="40"/>
    </row>
    <row r="42" spans="1:4" ht="12.75">
      <c r="A42" s="16"/>
      <c r="B42" s="38" t="s">
        <v>49</v>
      </c>
      <c r="C42" s="18"/>
      <c r="D42" s="40"/>
    </row>
    <row r="43" spans="1:4" ht="12.75">
      <c r="A43" s="16"/>
      <c r="B43" s="44" t="s">
        <v>54</v>
      </c>
      <c r="C43" s="18"/>
      <c r="D43" s="40"/>
    </row>
    <row r="44" spans="1:4" ht="12.75">
      <c r="A44" s="28"/>
      <c r="B44" s="45" t="s">
        <v>55</v>
      </c>
      <c r="C44" s="42"/>
      <c r="D44" s="43"/>
    </row>
    <row r="45" spans="1:4" ht="12.75">
      <c r="A45" s="16" t="s">
        <v>56</v>
      </c>
      <c r="B45" s="38" t="s">
        <v>57</v>
      </c>
      <c r="C45" s="18" t="s">
        <v>23</v>
      </c>
      <c r="D45" s="21">
        <v>131.05</v>
      </c>
    </row>
    <row r="46" spans="1:4" ht="12.75">
      <c r="A46" s="16"/>
      <c r="B46" s="38" t="s">
        <v>47</v>
      </c>
      <c r="C46" s="18"/>
      <c r="D46" s="40"/>
    </row>
    <row r="47" spans="1:4" ht="12.75">
      <c r="A47" s="16"/>
      <c r="B47" s="38" t="s">
        <v>48</v>
      </c>
      <c r="C47" s="18"/>
      <c r="D47" s="40"/>
    </row>
    <row r="48" spans="1:4" ht="12.75">
      <c r="A48" s="16"/>
      <c r="B48" s="38" t="s">
        <v>49</v>
      </c>
      <c r="C48" s="18"/>
      <c r="D48" s="40"/>
    </row>
    <row r="49" spans="1:4" ht="12.75">
      <c r="A49" s="16"/>
      <c r="B49" s="44" t="s">
        <v>58</v>
      </c>
      <c r="C49" s="18"/>
      <c r="D49" s="40"/>
    </row>
    <row r="50" spans="1:4" ht="12.75">
      <c r="A50" s="28"/>
      <c r="B50" s="45" t="s">
        <v>59</v>
      </c>
      <c r="C50" s="42"/>
      <c r="D50" s="43"/>
    </row>
    <row r="51" spans="1:4" ht="12.75">
      <c r="A51" s="16" t="s">
        <v>60</v>
      </c>
      <c r="B51" s="38" t="s">
        <v>61</v>
      </c>
      <c r="C51" s="18" t="s">
        <v>23</v>
      </c>
      <c r="D51" s="40">
        <f>7.92+7.86+7.81</f>
        <v>23.59</v>
      </c>
    </row>
    <row r="52" spans="1:4" ht="12.75">
      <c r="A52" s="24"/>
      <c r="B52" s="38" t="s">
        <v>62</v>
      </c>
      <c r="C52" s="32"/>
      <c r="D52" s="24"/>
    </row>
    <row r="53" spans="1:4" ht="12.75">
      <c r="A53" s="13"/>
      <c r="B53" s="46" t="s">
        <v>63</v>
      </c>
      <c r="C53" s="32"/>
      <c r="D53" s="24"/>
    </row>
    <row r="54" spans="1:4" ht="12.75">
      <c r="A54" s="47" t="s">
        <v>64</v>
      </c>
      <c r="B54" s="48" t="s">
        <v>65</v>
      </c>
      <c r="C54" s="23" t="s">
        <v>66</v>
      </c>
      <c r="D54" s="49">
        <f>6</f>
        <v>6</v>
      </c>
    </row>
    <row r="55" spans="1:4" ht="12.75">
      <c r="A55" s="13"/>
      <c r="B55" s="41" t="s">
        <v>67</v>
      </c>
      <c r="C55" s="42"/>
      <c r="D55" s="50"/>
    </row>
    <row r="56" spans="1:4" ht="12.75">
      <c r="A56" s="47" t="s">
        <v>68</v>
      </c>
      <c r="B56" s="51" t="s">
        <v>69</v>
      </c>
      <c r="C56" s="52" t="s">
        <v>23</v>
      </c>
      <c r="D56" s="49">
        <f>26.61+24.48+22.04</f>
        <v>73.13</v>
      </c>
    </row>
    <row r="57" spans="1:4" ht="12.75">
      <c r="A57" s="24"/>
      <c r="B57" s="44" t="s">
        <v>70</v>
      </c>
      <c r="C57" s="53"/>
      <c r="D57" s="54"/>
    </row>
    <row r="58" spans="1:4" ht="13.5" thickBot="1">
      <c r="A58" s="37"/>
      <c r="B58" s="55" t="s">
        <v>71</v>
      </c>
      <c r="C58" s="56"/>
      <c r="D58" s="57"/>
    </row>
    <row r="59" spans="1:4" ht="12.75">
      <c r="A59" s="185" t="s">
        <v>0</v>
      </c>
      <c r="B59" s="185"/>
      <c r="C59" s="185"/>
      <c r="D59" s="185"/>
    </row>
    <row r="60" spans="1:4" ht="12.75">
      <c r="A60" s="186" t="s">
        <v>1</v>
      </c>
      <c r="B60" s="186"/>
      <c r="C60" s="186"/>
      <c r="D60" s="186"/>
    </row>
    <row r="61" ht="13.5" thickBot="1"/>
    <row r="62" spans="1:4" ht="12.75">
      <c r="A62" s="1" t="s">
        <v>2</v>
      </c>
      <c r="B62" s="2" t="s">
        <v>3</v>
      </c>
      <c r="C62" s="1" t="s">
        <v>4</v>
      </c>
      <c r="D62" s="1" t="s">
        <v>5</v>
      </c>
    </row>
    <row r="63" spans="1:4" ht="13.5" thickBot="1">
      <c r="A63" s="3"/>
      <c r="B63" s="4"/>
      <c r="C63" s="3" t="s">
        <v>6</v>
      </c>
      <c r="D63" s="3"/>
    </row>
    <row r="64" spans="1:4" ht="13.5" thickBot="1">
      <c r="A64" s="58"/>
      <c r="B64" s="59" t="s">
        <v>72</v>
      </c>
      <c r="C64" s="60"/>
      <c r="D64" s="61"/>
    </row>
    <row r="65" spans="1:4" ht="15">
      <c r="A65" s="16" t="s">
        <v>73</v>
      </c>
      <c r="B65" s="62" t="s">
        <v>74</v>
      </c>
      <c r="C65" s="18" t="s">
        <v>14</v>
      </c>
      <c r="D65" s="39">
        <f>2506.86*1.5*2</f>
        <v>7520.58</v>
      </c>
    </row>
    <row r="66" spans="1:4" ht="12.75">
      <c r="A66" s="24"/>
      <c r="B66" s="62" t="s">
        <v>75</v>
      </c>
      <c r="C66" s="32"/>
      <c r="D66" s="21"/>
    </row>
    <row r="67" spans="1:4" ht="12.75">
      <c r="A67" s="24"/>
      <c r="B67" s="62" t="s">
        <v>76</v>
      </c>
      <c r="C67" s="32"/>
      <c r="D67" s="21"/>
    </row>
    <row r="68" spans="1:4" ht="12.75">
      <c r="A68" s="13"/>
      <c r="B68" s="63" t="s">
        <v>77</v>
      </c>
      <c r="C68" s="15"/>
      <c r="D68" s="34"/>
    </row>
    <row r="69" spans="1:4" ht="15">
      <c r="A69" s="16" t="s">
        <v>78</v>
      </c>
      <c r="B69" s="64" t="s">
        <v>79</v>
      </c>
      <c r="C69" s="18" t="s">
        <v>14</v>
      </c>
      <c r="D69" s="21">
        <f>2506.86*1.5*2</f>
        <v>7520.58</v>
      </c>
    </row>
    <row r="70" spans="1:4" ht="12.75">
      <c r="A70" s="24"/>
      <c r="B70" s="64" t="s">
        <v>80</v>
      </c>
      <c r="C70" s="32"/>
      <c r="D70" s="24"/>
    </row>
    <row r="71" spans="1:4" ht="12.75">
      <c r="A71" s="24"/>
      <c r="B71" s="62" t="s">
        <v>76</v>
      </c>
      <c r="C71" s="32"/>
      <c r="D71" s="24"/>
    </row>
    <row r="72" spans="1:4" ht="12.75">
      <c r="A72" s="13"/>
      <c r="B72" s="63" t="s">
        <v>77</v>
      </c>
      <c r="C72" s="15"/>
      <c r="D72" s="13"/>
    </row>
    <row r="73" spans="1:4" ht="15">
      <c r="A73" s="16" t="s">
        <v>81</v>
      </c>
      <c r="B73" s="65" t="s">
        <v>82</v>
      </c>
      <c r="C73" s="53" t="s">
        <v>14</v>
      </c>
      <c r="D73" s="21">
        <f>2506.86*1.4*2</f>
        <v>7019.208</v>
      </c>
    </row>
    <row r="74" spans="1:4" ht="12.75">
      <c r="A74" s="24"/>
      <c r="B74" s="66" t="s">
        <v>83</v>
      </c>
      <c r="C74" s="67"/>
      <c r="D74" s="24"/>
    </row>
    <row r="75" spans="1:4" ht="12.75">
      <c r="A75" s="16"/>
      <c r="B75" s="65" t="s">
        <v>84</v>
      </c>
      <c r="C75" s="53"/>
      <c r="D75" s="21"/>
    </row>
    <row r="76" spans="1:4" ht="12.75">
      <c r="A76" s="16"/>
      <c r="B76" s="62" t="s">
        <v>85</v>
      </c>
      <c r="C76" s="67"/>
      <c r="D76" s="24"/>
    </row>
    <row r="77" spans="1:4" ht="12.75">
      <c r="A77" s="28"/>
      <c r="B77" s="63" t="s">
        <v>86</v>
      </c>
      <c r="C77" s="27"/>
      <c r="D77" s="34"/>
    </row>
    <row r="78" spans="1:4" ht="15">
      <c r="A78" s="16" t="s">
        <v>87</v>
      </c>
      <c r="B78" s="68" t="s">
        <v>88</v>
      </c>
      <c r="C78" s="53" t="s">
        <v>14</v>
      </c>
      <c r="D78" s="21">
        <f>2506.86*0.97*2</f>
        <v>4863.3084</v>
      </c>
    </row>
    <row r="79" spans="1:4" ht="12.75">
      <c r="A79" s="24"/>
      <c r="B79" s="31" t="s">
        <v>89</v>
      </c>
      <c r="C79" s="67"/>
      <c r="D79" s="24"/>
    </row>
    <row r="80" spans="1:4" ht="12.75">
      <c r="A80" s="24"/>
      <c r="B80" s="17" t="s">
        <v>90</v>
      </c>
      <c r="C80" s="67"/>
      <c r="D80" s="24"/>
    </row>
    <row r="81" spans="1:4" ht="12.75">
      <c r="A81" s="24"/>
      <c r="B81" s="62" t="s">
        <v>91</v>
      </c>
      <c r="C81" s="67"/>
      <c r="D81" s="24"/>
    </row>
    <row r="82" spans="1:4" ht="12.75">
      <c r="A82" s="13"/>
      <c r="B82" s="63" t="s">
        <v>92</v>
      </c>
      <c r="C82" s="15"/>
      <c r="D82" s="13"/>
    </row>
    <row r="83" spans="1:4" ht="15">
      <c r="A83" s="16" t="s">
        <v>93</v>
      </c>
      <c r="B83" s="65" t="s">
        <v>94</v>
      </c>
      <c r="C83" s="53" t="s">
        <v>14</v>
      </c>
      <c r="D83" s="21">
        <f>2506.86*0.97*2</f>
        <v>4863.3084</v>
      </c>
    </row>
    <row r="84" spans="1:4" ht="12.75">
      <c r="A84" s="13"/>
      <c r="B84" s="69" t="s">
        <v>95</v>
      </c>
      <c r="C84" s="27"/>
      <c r="D84" s="13"/>
    </row>
    <row r="85" spans="1:4" ht="15">
      <c r="A85" s="16" t="s">
        <v>96</v>
      </c>
      <c r="B85" s="31" t="s">
        <v>97</v>
      </c>
      <c r="C85" s="53" t="s">
        <v>14</v>
      </c>
      <c r="D85" s="21">
        <f>2506.86*0.755*2</f>
        <v>3785.3586</v>
      </c>
    </row>
    <row r="86" spans="1:4" ht="12.75">
      <c r="A86" s="24"/>
      <c r="B86" s="31" t="s">
        <v>98</v>
      </c>
      <c r="C86" s="67"/>
      <c r="D86" s="24"/>
    </row>
    <row r="87" spans="1:4" ht="12.75">
      <c r="A87" s="24"/>
      <c r="B87" s="31" t="s">
        <v>99</v>
      </c>
      <c r="C87" s="67"/>
      <c r="D87" s="24"/>
    </row>
    <row r="88" spans="1:4" ht="12.75">
      <c r="A88" s="24"/>
      <c r="B88" s="62" t="s">
        <v>100</v>
      </c>
      <c r="C88" s="67"/>
      <c r="D88" s="24"/>
    </row>
    <row r="89" spans="1:4" ht="13.5" thickBot="1">
      <c r="A89" s="37"/>
      <c r="B89" s="70" t="s">
        <v>101</v>
      </c>
      <c r="C89" s="71"/>
      <c r="D89" s="37"/>
    </row>
    <row r="90" spans="1:4" ht="13.5" thickBot="1">
      <c r="A90" s="72"/>
      <c r="B90" s="6" t="s">
        <v>102</v>
      </c>
      <c r="C90" s="73"/>
      <c r="D90" s="74"/>
    </row>
    <row r="91" spans="1:4" ht="15">
      <c r="A91" s="75" t="s">
        <v>103</v>
      </c>
      <c r="B91" s="76" t="s">
        <v>104</v>
      </c>
      <c r="C91" s="53" t="s">
        <v>105</v>
      </c>
      <c r="D91" s="21">
        <f>(2.01+1.63+10.76+1.58+1.37+6.49+8.67+4+7.81+6.59+6.36+7.81+7.86+7.92+7.97+3.61+3.2)*1*2.5-(2.01+1.63+10.76+1.58+1.37+6.49+8.67+4+7.81+6.59+6.36+7.81+7.86+7.92+7.97+3.61+3.2)*3.14*0.16*0.16/4-(2.01+1.63+10.76+1.58+1.37+6.49+8.67+4+7.81+6.59+6.36+7.81+7.86+7.92+7.97+3.61+3.2)*1*0.2-(2.01+1.63+10.76+1.58+1.37+6.49+8.67+4+7.81+6.59+6.36+7.81+7.86+7.92+7.97+3.61+3.2)*1*0.6</f>
        <v>160.66601856</v>
      </c>
    </row>
    <row r="92" spans="1:4" ht="12.75">
      <c r="A92" s="24"/>
      <c r="B92" s="68" t="s">
        <v>106</v>
      </c>
      <c r="C92" s="67"/>
      <c r="D92" s="40"/>
    </row>
    <row r="93" spans="1:4" ht="12.75">
      <c r="A93" s="24"/>
      <c r="B93" s="77" t="s">
        <v>107</v>
      </c>
      <c r="C93" s="67"/>
      <c r="D93" s="40"/>
    </row>
    <row r="94" spans="1:4" ht="12.75">
      <c r="A94" s="24"/>
      <c r="B94" s="77" t="s">
        <v>108</v>
      </c>
      <c r="C94" s="67"/>
      <c r="D94" s="40"/>
    </row>
    <row r="95" spans="1:4" ht="12.75">
      <c r="A95" s="24"/>
      <c r="B95" s="77" t="s">
        <v>109</v>
      </c>
      <c r="C95" s="67"/>
      <c r="D95" s="40"/>
    </row>
    <row r="96" spans="1:4" ht="12.75">
      <c r="A96" s="24"/>
      <c r="B96" s="77" t="s">
        <v>110</v>
      </c>
      <c r="C96" s="67"/>
      <c r="D96" s="40"/>
    </row>
    <row r="97" spans="1:4" ht="12.75">
      <c r="A97" s="13"/>
      <c r="B97" s="78" t="s">
        <v>111</v>
      </c>
      <c r="C97" s="27"/>
      <c r="D97" s="43"/>
    </row>
    <row r="98" spans="1:4" ht="15">
      <c r="A98" s="16" t="s">
        <v>112</v>
      </c>
      <c r="B98" s="35" t="s">
        <v>113</v>
      </c>
      <c r="C98" s="18" t="s">
        <v>14</v>
      </c>
      <c r="D98" s="21">
        <f>(2.01+1.63+10.76+1.58+1.37+6.49+8.67+4+7.81+6.59+6.36+7.81+7.86+7.92+7.97+3.61+3.2)*1</f>
        <v>95.64</v>
      </c>
    </row>
    <row r="99" spans="1:4" ht="12.75">
      <c r="A99" s="24"/>
      <c r="B99" s="10" t="s">
        <v>114</v>
      </c>
      <c r="C99" s="32"/>
      <c r="D99" s="24"/>
    </row>
    <row r="100" spans="1:4" ht="12.75">
      <c r="A100" s="13"/>
      <c r="B100" s="78" t="s">
        <v>115</v>
      </c>
      <c r="C100" s="79"/>
      <c r="D100" s="13"/>
    </row>
    <row r="101" spans="1:4" ht="15">
      <c r="A101" s="16" t="s">
        <v>116</v>
      </c>
      <c r="B101" s="68" t="s">
        <v>88</v>
      </c>
      <c r="C101" s="18" t="s">
        <v>14</v>
      </c>
      <c r="D101" s="21">
        <f>(2.01+1.63+10.76+1.58+1.37+6.49+8.67+4+7.81+6.59+6.36+7.81+7.86+7.92+7.97+3.61+3.2)*1</f>
        <v>95.64</v>
      </c>
    </row>
    <row r="102" spans="1:4" ht="12.75">
      <c r="A102" s="24"/>
      <c r="B102" s="31" t="s">
        <v>89</v>
      </c>
      <c r="C102" s="32"/>
      <c r="D102" s="40"/>
    </row>
    <row r="103" spans="1:4" ht="12.75">
      <c r="A103" s="24"/>
      <c r="B103" s="17" t="s">
        <v>90</v>
      </c>
      <c r="C103" s="32"/>
      <c r="D103" s="40"/>
    </row>
    <row r="104" spans="1:4" ht="12.75">
      <c r="A104" s="13"/>
      <c r="B104" s="78" t="s">
        <v>115</v>
      </c>
      <c r="C104" s="79"/>
      <c r="D104" s="13"/>
    </row>
    <row r="105" spans="1:4" ht="15">
      <c r="A105" s="16" t="s">
        <v>117</v>
      </c>
      <c r="B105" s="31" t="s">
        <v>118</v>
      </c>
      <c r="C105" s="18" t="s">
        <v>14</v>
      </c>
      <c r="D105" s="21">
        <f>(2.01+1.63+10.76+1.58+1.37+6.49+8.67+4+7.81+6.59+6.36+7.81+7.86+7.92+7.97+3.61+3.2)*1</f>
        <v>95.64</v>
      </c>
    </row>
    <row r="106" spans="1:4" ht="12.75">
      <c r="A106" s="24"/>
      <c r="B106" s="31" t="s">
        <v>98</v>
      </c>
      <c r="C106" s="32"/>
      <c r="D106" s="40"/>
    </row>
    <row r="107" spans="1:4" ht="12.75">
      <c r="A107" s="24"/>
      <c r="B107" s="31" t="s">
        <v>99</v>
      </c>
      <c r="C107" s="32"/>
      <c r="D107" s="40"/>
    </row>
    <row r="108" spans="1:4" ht="13.5" thickBot="1">
      <c r="A108" s="13"/>
      <c r="B108" s="78" t="s">
        <v>115</v>
      </c>
      <c r="C108" s="79"/>
      <c r="D108" s="13"/>
    </row>
    <row r="109" spans="1:4" ht="14.25" thickBot="1">
      <c r="A109" s="80"/>
      <c r="B109" s="6" t="s">
        <v>119</v>
      </c>
      <c r="C109" s="7"/>
      <c r="D109" s="81"/>
    </row>
    <row r="110" spans="1:4" ht="15">
      <c r="A110" s="82" t="s">
        <v>120</v>
      </c>
      <c r="B110" s="83" t="s">
        <v>121</v>
      </c>
      <c r="C110" s="53" t="s">
        <v>14</v>
      </c>
      <c r="D110" s="84">
        <f>2506.86*5.5+18*18-3.14*18*18/4+12.5*12.5-3.14*12.5*12.5/4+9*(6*6-3.14*6*6/4)+9*6*4+(10*10-3.14*10*10/4)+25*4+2*(5*5-3.14*5*5/4)+10*4+2*(7*7-3.14*7*7/4)+10*5</f>
        <v>14419.96375</v>
      </c>
    </row>
    <row r="111" spans="1:4" ht="12.75">
      <c r="A111" s="85"/>
      <c r="B111" s="86" t="s">
        <v>122</v>
      </c>
      <c r="C111" s="67"/>
      <c r="D111" s="87"/>
    </row>
    <row r="112" spans="1:4" ht="12.75">
      <c r="A112" s="85"/>
      <c r="B112" s="88" t="s">
        <v>123</v>
      </c>
      <c r="C112" s="67"/>
      <c r="D112" s="16"/>
    </row>
    <row r="113" spans="1:4" ht="12.75">
      <c r="A113" s="24"/>
      <c r="B113" s="89" t="s">
        <v>124</v>
      </c>
      <c r="C113" s="67"/>
      <c r="D113" s="24"/>
    </row>
    <row r="114" spans="1:4" ht="13.5" thickBot="1">
      <c r="A114" s="37"/>
      <c r="B114" s="90" t="s">
        <v>125</v>
      </c>
      <c r="C114" s="71"/>
      <c r="D114" s="37"/>
    </row>
    <row r="115" spans="1:4" ht="12.75">
      <c r="A115" s="67"/>
      <c r="B115" s="91"/>
      <c r="C115" s="67"/>
      <c r="D115" s="67"/>
    </row>
    <row r="116" spans="1:4" ht="12.75">
      <c r="A116" s="185" t="s">
        <v>0</v>
      </c>
      <c r="B116" s="185"/>
      <c r="C116" s="185"/>
      <c r="D116" s="185"/>
    </row>
    <row r="117" spans="1:4" ht="12.75">
      <c r="A117" s="186" t="s">
        <v>1</v>
      </c>
      <c r="B117" s="186"/>
      <c r="C117" s="186"/>
      <c r="D117" s="186"/>
    </row>
    <row r="118" ht="13.5" thickBot="1"/>
    <row r="119" spans="1:4" ht="12.75">
      <c r="A119" s="1" t="s">
        <v>2</v>
      </c>
      <c r="B119" s="2" t="s">
        <v>3</v>
      </c>
      <c r="C119" s="1" t="s">
        <v>4</v>
      </c>
      <c r="D119" s="1" t="s">
        <v>5</v>
      </c>
    </row>
    <row r="120" spans="1:4" ht="13.5" thickBot="1">
      <c r="A120" s="3"/>
      <c r="B120" s="3"/>
      <c r="C120" s="3" t="s">
        <v>6</v>
      </c>
      <c r="D120" s="3"/>
    </row>
    <row r="121" spans="1:4" ht="15">
      <c r="A121" s="92">
        <v>27</v>
      </c>
      <c r="B121" s="44" t="s">
        <v>126</v>
      </c>
      <c r="C121" s="53" t="s">
        <v>14</v>
      </c>
      <c r="D121" s="93">
        <f>2506.86*1.5*2</f>
        <v>7520.58</v>
      </c>
    </row>
    <row r="122" spans="1:4" ht="13.5">
      <c r="A122" s="92"/>
      <c r="B122" s="94" t="s">
        <v>127</v>
      </c>
      <c r="C122" s="95"/>
      <c r="D122" s="96"/>
    </row>
    <row r="123" spans="1:4" ht="13.5">
      <c r="A123" s="92"/>
      <c r="B123" s="94" t="s">
        <v>128</v>
      </c>
      <c r="C123" s="95"/>
      <c r="D123" s="96"/>
    </row>
    <row r="124" spans="1:4" ht="14.25">
      <c r="A124" s="92"/>
      <c r="B124" s="94" t="s">
        <v>129</v>
      </c>
      <c r="C124" s="95"/>
      <c r="D124" s="96"/>
    </row>
    <row r="125" spans="1:4" ht="13.5">
      <c r="A125" s="97"/>
      <c r="B125" s="98" t="s">
        <v>130</v>
      </c>
      <c r="C125" s="99"/>
      <c r="D125" s="100"/>
    </row>
    <row r="126" spans="1:4" ht="15">
      <c r="A126" s="92" t="s">
        <v>131</v>
      </c>
      <c r="B126" s="65" t="s">
        <v>132</v>
      </c>
      <c r="C126" s="53" t="s">
        <v>14</v>
      </c>
      <c r="D126" s="101">
        <f>2506.86*6.32+18*18-3.14*18*18/4+12.5*12.5-3.14*12.5*12.5/4+9*(6*6-3.14*6*6/4)+9*6*4+(10*10-3.14*10*10/4)+25*4+2*(5*5-3.14*5*5/4)+10*4+2*(7*7-3.14*7*7/4)+10*5</f>
        <v>16475.58895</v>
      </c>
    </row>
    <row r="127" spans="1:4" ht="12.75">
      <c r="A127" s="92"/>
      <c r="B127" s="65" t="s">
        <v>133</v>
      </c>
      <c r="C127" s="67"/>
      <c r="D127" s="24"/>
    </row>
    <row r="128" spans="1:4" ht="12.75">
      <c r="A128" s="97"/>
      <c r="B128" s="98" t="s">
        <v>134</v>
      </c>
      <c r="C128" s="27"/>
      <c r="D128" s="13"/>
    </row>
    <row r="129" spans="1:4" ht="15">
      <c r="A129" s="92" t="s">
        <v>135</v>
      </c>
      <c r="B129" s="44" t="s">
        <v>136</v>
      </c>
      <c r="C129" s="53" t="s">
        <v>14</v>
      </c>
      <c r="D129" s="101">
        <f>2506.86*6.16+18*18-3.14*18*18/4+12.5*12.5-3.14*12.5*12.5/4+9*(6*6-3.14*6*6/4)+9*6*4+(10*10-3.14*10*10/4)+25*4+2*(5*5-3.14*5*5/4)+10*4+2*(7*7-3.14*7*7/4)+10*5</f>
        <v>16074.49135</v>
      </c>
    </row>
    <row r="130" spans="1:4" ht="12.75">
      <c r="A130" s="16"/>
      <c r="B130" s="44" t="s">
        <v>320</v>
      </c>
      <c r="C130" s="67"/>
      <c r="D130" s="24"/>
    </row>
    <row r="131" spans="1:4" ht="12.75">
      <c r="A131" s="28"/>
      <c r="B131" s="98" t="s">
        <v>134</v>
      </c>
      <c r="C131" s="27"/>
      <c r="D131" s="13"/>
    </row>
    <row r="132" spans="1:4" ht="15">
      <c r="A132" s="16" t="s">
        <v>137</v>
      </c>
      <c r="B132" s="65" t="s">
        <v>138</v>
      </c>
      <c r="C132" s="53" t="s">
        <v>14</v>
      </c>
      <c r="D132" s="101">
        <f>2506.86*6.16+18*18-3.14*18*18/4+12.5*12.5-3.14*12.5*12.5/4+9*(6*6-3.14*6*6/4)+9*6*4+(10*10-3.14*10*10/4)+25*4+2*(5*5-3.14*5*5/4)+10*4+2*(7*7-3.14*7*7/4)+10*5</f>
        <v>16074.49135</v>
      </c>
    </row>
    <row r="133" spans="1:4" ht="12.75">
      <c r="A133" s="16"/>
      <c r="B133" s="66" t="s">
        <v>139</v>
      </c>
      <c r="C133" s="67"/>
      <c r="D133" s="24"/>
    </row>
    <row r="134" spans="1:4" ht="12.75">
      <c r="A134" s="28"/>
      <c r="B134" s="102" t="s">
        <v>140</v>
      </c>
      <c r="C134" s="27"/>
      <c r="D134" s="13"/>
    </row>
    <row r="135" spans="1:4" ht="15">
      <c r="A135" s="16" t="s">
        <v>141</v>
      </c>
      <c r="B135" s="44" t="s">
        <v>142</v>
      </c>
      <c r="C135" s="53" t="s">
        <v>14</v>
      </c>
      <c r="D135" s="101">
        <f>2506.86*6.05+18*18-3.14*18*18/4+12.5*12.5-3.14*12.5*12.5/4+9*(6*6-3.14*6*6/4)+9*6*4+(10*10-3.14*10*10/4)+25*4+2*(5*5-3.14*5*5/4)+10*4+2*(7*7-3.14*7*7/4)+10*5</f>
        <v>15798.73675</v>
      </c>
    </row>
    <row r="136" spans="1:4" ht="12.75">
      <c r="A136" s="16"/>
      <c r="B136" s="89" t="s">
        <v>319</v>
      </c>
      <c r="C136" s="67"/>
      <c r="D136" s="24"/>
    </row>
    <row r="137" spans="1:4" ht="13.5" thickBot="1">
      <c r="A137" s="103"/>
      <c r="B137" s="102" t="s">
        <v>143</v>
      </c>
      <c r="C137" s="15"/>
      <c r="D137" s="37"/>
    </row>
    <row r="138" spans="1:4" ht="13.5" thickBot="1">
      <c r="A138" s="104"/>
      <c r="B138" s="59" t="s">
        <v>144</v>
      </c>
      <c r="C138" s="105"/>
      <c r="D138" s="104"/>
    </row>
    <row r="139" spans="1:4" ht="12.75">
      <c r="A139" s="75" t="s">
        <v>145</v>
      </c>
      <c r="B139" s="106" t="s">
        <v>146</v>
      </c>
      <c r="C139" s="18" t="s">
        <v>23</v>
      </c>
      <c r="D139" s="39">
        <f>6.7+5.2+4.4+4.1+6.3+0.3</f>
        <v>27</v>
      </c>
    </row>
    <row r="140" spans="1:4" ht="12.75">
      <c r="A140" s="24"/>
      <c r="B140" s="107" t="s">
        <v>147</v>
      </c>
      <c r="C140" s="18"/>
      <c r="D140" s="40"/>
    </row>
    <row r="141" spans="1:4" ht="12.75">
      <c r="A141" s="108"/>
      <c r="B141" s="109" t="s">
        <v>148</v>
      </c>
      <c r="C141" s="110"/>
      <c r="D141" s="43"/>
    </row>
    <row r="142" spans="1:4" ht="12.75">
      <c r="A142" s="16" t="s">
        <v>149</v>
      </c>
      <c r="B142" s="46" t="s">
        <v>150</v>
      </c>
      <c r="C142" s="18" t="s">
        <v>66</v>
      </c>
      <c r="D142" s="21">
        <f>5*2</f>
        <v>10</v>
      </c>
    </row>
    <row r="143" spans="1:4" ht="12.75">
      <c r="A143" s="24"/>
      <c r="B143" s="46" t="s">
        <v>151</v>
      </c>
      <c r="C143" s="18"/>
      <c r="D143" s="40"/>
    </row>
    <row r="144" spans="1:4" ht="12.75">
      <c r="A144" s="13"/>
      <c r="B144" s="111" t="s">
        <v>152</v>
      </c>
      <c r="C144" s="110"/>
      <c r="D144" s="43"/>
    </row>
    <row r="145" spans="1:4" ht="12.75">
      <c r="A145" s="16" t="s">
        <v>153</v>
      </c>
      <c r="B145" s="106" t="s">
        <v>154</v>
      </c>
      <c r="C145" s="18" t="s">
        <v>23</v>
      </c>
      <c r="D145" s="21">
        <f>8.7+11</f>
        <v>19.7</v>
      </c>
    </row>
    <row r="146" spans="1:4" ht="12.75">
      <c r="A146" s="13"/>
      <c r="B146" s="111" t="s">
        <v>155</v>
      </c>
      <c r="C146" s="110"/>
      <c r="D146" s="43"/>
    </row>
    <row r="147" spans="1:4" ht="12.75">
      <c r="A147" s="16" t="s">
        <v>156</v>
      </c>
      <c r="B147" s="112" t="s">
        <v>157</v>
      </c>
      <c r="C147" s="53" t="s">
        <v>66</v>
      </c>
      <c r="D147" s="21">
        <v>4</v>
      </c>
    </row>
    <row r="148" spans="1:4" ht="12.75">
      <c r="A148" s="24"/>
      <c r="B148" s="89" t="s">
        <v>158</v>
      </c>
      <c r="C148" s="53"/>
      <c r="D148" s="40"/>
    </row>
    <row r="149" spans="1:4" ht="12.75">
      <c r="A149" s="13"/>
      <c r="B149" s="111" t="s">
        <v>159</v>
      </c>
      <c r="C149" s="110"/>
      <c r="D149" s="43"/>
    </row>
    <row r="150" spans="1:4" ht="12.75">
      <c r="A150" s="16" t="s">
        <v>160</v>
      </c>
      <c r="B150" s="113" t="s">
        <v>161</v>
      </c>
      <c r="C150" s="114" t="s">
        <v>162</v>
      </c>
      <c r="D150" s="21">
        <f>(717.56-586.05)*1.6+(774.51-537.86)*1.6</f>
        <v>589.056</v>
      </c>
    </row>
    <row r="151" spans="1:4" ht="12.75">
      <c r="A151" s="24"/>
      <c r="B151" s="115" t="s">
        <v>163</v>
      </c>
      <c r="C151" s="114"/>
      <c r="D151" s="24"/>
    </row>
    <row r="152" spans="1:4" ht="12.75">
      <c r="A152" s="24"/>
      <c r="B152" s="115" t="s">
        <v>164</v>
      </c>
      <c r="D152" s="24"/>
    </row>
    <row r="153" spans="1:4" ht="12.75">
      <c r="A153" s="24"/>
      <c r="B153" s="115" t="s">
        <v>165</v>
      </c>
      <c r="D153" s="24"/>
    </row>
    <row r="154" spans="1:4" ht="12.75">
      <c r="A154" s="24"/>
      <c r="B154" s="115" t="s">
        <v>166</v>
      </c>
      <c r="D154" s="24"/>
    </row>
    <row r="155" spans="1:4" ht="12.75">
      <c r="A155" s="24"/>
      <c r="B155" s="115" t="s">
        <v>167</v>
      </c>
      <c r="D155" s="24"/>
    </row>
    <row r="156" spans="1:4" ht="12.75">
      <c r="A156" s="13"/>
      <c r="B156" s="116" t="s">
        <v>168</v>
      </c>
      <c r="D156" s="13"/>
    </row>
    <row r="157" spans="1:4" ht="12.75">
      <c r="A157" s="117" t="s">
        <v>169</v>
      </c>
      <c r="B157" s="118" t="s">
        <v>170</v>
      </c>
      <c r="C157" s="52" t="s">
        <v>23</v>
      </c>
      <c r="D157" s="21">
        <f>(717.56-586.05)+(774.51-537.86)+(774.51-537.86)</f>
        <v>604.81</v>
      </c>
    </row>
    <row r="158" spans="1:4" ht="12.75">
      <c r="A158" s="117"/>
      <c r="B158" s="86" t="s">
        <v>171</v>
      </c>
      <c r="C158" s="53"/>
      <c r="D158" s="21"/>
    </row>
    <row r="159" spans="1:4" ht="12.75">
      <c r="A159" s="119"/>
      <c r="B159" s="115" t="s">
        <v>165</v>
      </c>
      <c r="C159" s="53"/>
      <c r="D159" s="21"/>
    </row>
    <row r="160" spans="1:4" ht="12.75">
      <c r="A160" s="119"/>
      <c r="B160" s="86" t="s">
        <v>172</v>
      </c>
      <c r="C160" s="53"/>
      <c r="D160" s="21"/>
    </row>
    <row r="161" spans="1:4" ht="12.75">
      <c r="A161" s="119"/>
      <c r="B161" s="115" t="s">
        <v>167</v>
      </c>
      <c r="C161" s="53"/>
      <c r="D161" s="21"/>
    </row>
    <row r="162" spans="1:4" ht="12.75">
      <c r="A162" s="119"/>
      <c r="B162" s="86" t="s">
        <v>173</v>
      </c>
      <c r="C162" s="53"/>
      <c r="D162" s="21"/>
    </row>
    <row r="163" spans="1:4" ht="12.75">
      <c r="A163" s="119"/>
      <c r="B163" s="44" t="s">
        <v>174</v>
      </c>
      <c r="C163" s="53"/>
      <c r="D163" s="21"/>
    </row>
    <row r="164" spans="1:4" ht="12.75">
      <c r="A164" s="108"/>
      <c r="B164" s="26" t="s">
        <v>175</v>
      </c>
      <c r="C164" s="110"/>
      <c r="D164" s="34"/>
    </row>
    <row r="165" spans="1:4" ht="15">
      <c r="A165" s="16" t="s">
        <v>176</v>
      </c>
      <c r="B165" s="89" t="s">
        <v>177</v>
      </c>
      <c r="C165" s="53" t="s">
        <v>14</v>
      </c>
      <c r="D165" s="19">
        <f>(2506.86-467)*1.25+(2506.68-417)*1.25</f>
        <v>5161.925</v>
      </c>
    </row>
    <row r="166" spans="1:4" ht="12.75">
      <c r="A166" s="24"/>
      <c r="B166" s="31" t="s">
        <v>178</v>
      </c>
      <c r="C166" s="120"/>
      <c r="D166" s="121"/>
    </row>
    <row r="167" spans="1:4" ht="12.75">
      <c r="A167" s="13"/>
      <c r="B167" s="26" t="s">
        <v>179</v>
      </c>
      <c r="C167" s="122"/>
      <c r="D167" s="123"/>
    </row>
    <row r="168" spans="1:4" ht="12.75">
      <c r="A168" s="16" t="s">
        <v>180</v>
      </c>
      <c r="B168" s="124" t="s">
        <v>181</v>
      </c>
      <c r="C168" s="52" t="s">
        <v>23</v>
      </c>
      <c r="D168" s="19">
        <f>(1625-1473)*2</f>
        <v>304</v>
      </c>
    </row>
    <row r="169" spans="1:4" ht="12.75">
      <c r="A169" s="24"/>
      <c r="B169" s="125" t="s">
        <v>182</v>
      </c>
      <c r="C169" s="53"/>
      <c r="D169" s="121"/>
    </row>
    <row r="170" spans="1:4" ht="12.75">
      <c r="A170" s="24"/>
      <c r="B170" s="125" t="s">
        <v>183</v>
      </c>
      <c r="C170" s="126"/>
      <c r="D170" s="121"/>
    </row>
    <row r="171" spans="1:4" ht="13.5" thickBot="1">
      <c r="A171" s="37"/>
      <c r="B171" s="127" t="s">
        <v>184</v>
      </c>
      <c r="C171" s="128"/>
      <c r="D171" s="129"/>
    </row>
    <row r="172" spans="1:4" ht="12.75">
      <c r="A172" s="67"/>
      <c r="B172" s="20"/>
      <c r="C172" s="126"/>
      <c r="D172" s="126"/>
    </row>
    <row r="173" spans="1:4" ht="12.75">
      <c r="A173" s="185" t="s">
        <v>0</v>
      </c>
      <c r="B173" s="185"/>
      <c r="C173" s="185"/>
      <c r="D173" s="185"/>
    </row>
    <row r="174" spans="1:4" ht="12.75">
      <c r="A174" s="186" t="s">
        <v>1</v>
      </c>
      <c r="B174" s="186"/>
      <c r="C174" s="186"/>
      <c r="D174" s="186"/>
    </row>
    <row r="175" ht="13.5" thickBot="1"/>
    <row r="176" spans="1:4" ht="12.75">
      <c r="A176" s="1" t="s">
        <v>2</v>
      </c>
      <c r="B176" s="2" t="s">
        <v>3</v>
      </c>
      <c r="C176" s="1" t="s">
        <v>4</v>
      </c>
      <c r="D176" s="1" t="s">
        <v>5</v>
      </c>
    </row>
    <row r="177" spans="1:4" ht="13.5" thickBot="1">
      <c r="A177" s="3"/>
      <c r="B177" s="3"/>
      <c r="C177" s="3" t="s">
        <v>6</v>
      </c>
      <c r="D177" s="3"/>
    </row>
    <row r="178" spans="1:4" ht="14.25" thickBot="1">
      <c r="A178" s="130"/>
      <c r="B178" s="131" t="s">
        <v>185</v>
      </c>
      <c r="C178" s="132"/>
      <c r="D178" s="133"/>
    </row>
    <row r="179" spans="1:4" ht="15">
      <c r="A179" s="75" t="s">
        <v>186</v>
      </c>
      <c r="B179" s="134" t="s">
        <v>187</v>
      </c>
      <c r="C179" s="53" t="s">
        <v>14</v>
      </c>
      <c r="D179" s="39">
        <f>399*2.1+317*2.1</f>
        <v>1503.6000000000001</v>
      </c>
    </row>
    <row r="180" spans="1:4" ht="12.75">
      <c r="A180" s="24"/>
      <c r="B180" s="62" t="s">
        <v>188</v>
      </c>
      <c r="C180" s="67"/>
      <c r="D180" s="21"/>
    </row>
    <row r="181" spans="1:4" ht="12.75">
      <c r="A181" s="24"/>
      <c r="B181" s="62" t="s">
        <v>189</v>
      </c>
      <c r="C181" s="67"/>
      <c r="D181" s="21"/>
    </row>
    <row r="182" spans="1:4" ht="12.75">
      <c r="A182" s="24"/>
      <c r="B182" s="62" t="s">
        <v>190</v>
      </c>
      <c r="C182" s="67"/>
      <c r="D182" s="21"/>
    </row>
    <row r="183" spans="1:4" ht="12.75">
      <c r="A183" s="24"/>
      <c r="B183" s="65" t="s">
        <v>191</v>
      </c>
      <c r="C183" s="67"/>
      <c r="D183" s="21"/>
    </row>
    <row r="184" spans="1:4" ht="12.75">
      <c r="A184" s="13"/>
      <c r="B184" s="63" t="s">
        <v>192</v>
      </c>
      <c r="C184" s="27"/>
      <c r="D184" s="34"/>
    </row>
    <row r="185" spans="1:4" ht="15">
      <c r="A185" s="16" t="s">
        <v>193</v>
      </c>
      <c r="B185" s="62" t="s">
        <v>187</v>
      </c>
      <c r="C185" s="53" t="s">
        <v>14</v>
      </c>
      <c r="D185" s="21">
        <f>4.1*3+5.1*3+4.6*3+4.1*2+5.6*3+6.1*2.5+3*4.1*3.5+6.1*4+5.1*4+2*4.1*3.5</f>
        <v>198.2</v>
      </c>
    </row>
    <row r="186" spans="1:4" ht="12.75">
      <c r="A186" s="24"/>
      <c r="B186" s="62" t="s">
        <v>194</v>
      </c>
      <c r="C186" s="67"/>
      <c r="D186" s="21"/>
    </row>
    <row r="187" spans="1:4" ht="12.75">
      <c r="A187" s="24"/>
      <c r="B187" s="62" t="s">
        <v>195</v>
      </c>
      <c r="C187" s="67"/>
      <c r="D187" s="21"/>
    </row>
    <row r="188" spans="1:4" ht="12.75">
      <c r="A188" s="24"/>
      <c r="B188" s="62" t="s">
        <v>196</v>
      </c>
      <c r="C188" s="67"/>
      <c r="D188" s="21"/>
    </row>
    <row r="189" spans="1:4" ht="12.75">
      <c r="A189" s="24"/>
      <c r="B189" s="62" t="s">
        <v>197</v>
      </c>
      <c r="C189" s="67"/>
      <c r="D189" s="21"/>
    </row>
    <row r="190" spans="1:4" ht="12.75">
      <c r="A190" s="13"/>
      <c r="B190" s="63" t="s">
        <v>198</v>
      </c>
      <c r="C190" s="27"/>
      <c r="D190" s="34"/>
    </row>
    <row r="191" spans="1:4" ht="15">
      <c r="A191" s="16" t="s">
        <v>199</v>
      </c>
      <c r="B191" s="64" t="s">
        <v>79</v>
      </c>
      <c r="C191" s="53" t="s">
        <v>14</v>
      </c>
      <c r="D191" s="21">
        <f>1503.6+198.2</f>
        <v>1701.8</v>
      </c>
    </row>
    <row r="192" spans="1:4" ht="12.75">
      <c r="A192" s="24"/>
      <c r="B192" s="64" t="s">
        <v>200</v>
      </c>
      <c r="C192" s="67"/>
      <c r="D192" s="21"/>
    </row>
    <row r="193" spans="1:4" ht="12.75">
      <c r="A193" s="13"/>
      <c r="B193" s="63" t="s">
        <v>201</v>
      </c>
      <c r="C193" s="27"/>
      <c r="D193" s="34"/>
    </row>
    <row r="194" spans="1:4" ht="15">
      <c r="A194" s="16" t="s">
        <v>202</v>
      </c>
      <c r="B194" s="106" t="s">
        <v>203</v>
      </c>
      <c r="C194" s="18" t="s">
        <v>14</v>
      </c>
      <c r="D194" s="21">
        <f>399*2.1+317*2.1</f>
        <v>1503.6000000000001</v>
      </c>
    </row>
    <row r="195" spans="1:4" ht="12.75">
      <c r="A195" s="24"/>
      <c r="B195" s="17" t="s">
        <v>204</v>
      </c>
      <c r="C195" s="32"/>
      <c r="D195" s="40"/>
    </row>
    <row r="196" spans="1:4" ht="12.75">
      <c r="A196" s="24"/>
      <c r="B196" s="17" t="s">
        <v>205</v>
      </c>
      <c r="C196" s="32"/>
      <c r="D196" s="40"/>
    </row>
    <row r="197" spans="1:4" ht="12.75">
      <c r="A197" s="13"/>
      <c r="B197" s="63" t="s">
        <v>206</v>
      </c>
      <c r="C197" s="15"/>
      <c r="D197" s="43"/>
    </row>
    <row r="198" spans="1:4" ht="15">
      <c r="A198" s="16" t="s">
        <v>207</v>
      </c>
      <c r="B198" s="135" t="s">
        <v>208</v>
      </c>
      <c r="C198" s="53" t="s">
        <v>14</v>
      </c>
      <c r="D198" s="21">
        <f>4*3+5*3+4.5*3+4*2+5.5*3+6*2.5+3*4*3.5+6*4+5*4+2*4*3.5</f>
        <v>194</v>
      </c>
    </row>
    <row r="199" spans="1:4" ht="12.75">
      <c r="A199" s="24"/>
      <c r="B199" s="65" t="s">
        <v>209</v>
      </c>
      <c r="C199" s="67"/>
      <c r="D199" s="40"/>
    </row>
    <row r="200" spans="1:4" ht="12.75">
      <c r="A200" s="13"/>
      <c r="B200" s="26" t="s">
        <v>210</v>
      </c>
      <c r="C200" s="27"/>
      <c r="D200" s="43"/>
    </row>
    <row r="201" spans="1:4" ht="15">
      <c r="A201" s="16" t="s">
        <v>211</v>
      </c>
      <c r="B201" s="68" t="s">
        <v>212</v>
      </c>
      <c r="C201" s="53" t="s">
        <v>14</v>
      </c>
      <c r="D201" s="21">
        <f>4*3+5*3+4.5*3+4*2+5.5*3+6*2.5+3*4*3.5+6*4+5*4+2*4*3.5</f>
        <v>194</v>
      </c>
    </row>
    <row r="202" spans="1:4" ht="12.75">
      <c r="A202" s="24"/>
      <c r="B202" s="31" t="s">
        <v>213</v>
      </c>
      <c r="C202" s="67"/>
      <c r="D202" s="40"/>
    </row>
    <row r="203" spans="1:4" ht="12.75">
      <c r="A203" s="24"/>
      <c r="B203" s="31" t="s">
        <v>90</v>
      </c>
      <c r="C203" s="67"/>
      <c r="D203" s="40"/>
    </row>
    <row r="204" spans="1:4" ht="13.5" thickBot="1">
      <c r="A204" s="13"/>
      <c r="B204" s="26" t="s">
        <v>210</v>
      </c>
      <c r="C204" s="27"/>
      <c r="D204" s="34"/>
    </row>
    <row r="205" spans="1:4" ht="14.25" thickBot="1">
      <c r="A205" s="130"/>
      <c r="B205" s="131" t="s">
        <v>214</v>
      </c>
      <c r="C205" s="132"/>
      <c r="D205" s="133"/>
    </row>
    <row r="206" spans="1:4" ht="15">
      <c r="A206" s="75" t="s">
        <v>215</v>
      </c>
      <c r="B206" s="136" t="s">
        <v>187</v>
      </c>
      <c r="C206" s="53" t="s">
        <v>14</v>
      </c>
      <c r="D206" s="39">
        <f>20*3.2+24*3.2/2+12*3.2/2</f>
        <v>121.60000000000001</v>
      </c>
    </row>
    <row r="207" spans="1:4" ht="12.75">
      <c r="A207" s="24"/>
      <c r="B207" s="65" t="s">
        <v>216</v>
      </c>
      <c r="C207" s="67"/>
      <c r="D207" s="21"/>
    </row>
    <row r="208" spans="1:4" ht="12.75">
      <c r="A208" s="13"/>
      <c r="B208" s="26" t="s">
        <v>217</v>
      </c>
      <c r="C208" s="27"/>
      <c r="D208" s="34"/>
    </row>
    <row r="209" spans="1:4" ht="15">
      <c r="A209" s="16" t="s">
        <v>218</v>
      </c>
      <c r="B209" s="135" t="s">
        <v>219</v>
      </c>
      <c r="C209" s="53" t="s">
        <v>14</v>
      </c>
      <c r="D209" s="21">
        <f>20*3.2+24*3.2/2+12*3.2/2</f>
        <v>121.60000000000001</v>
      </c>
    </row>
    <row r="210" spans="1:4" ht="12.75">
      <c r="A210" s="24"/>
      <c r="B210" s="65" t="s">
        <v>220</v>
      </c>
      <c r="C210" s="67"/>
      <c r="D210" s="40"/>
    </row>
    <row r="211" spans="1:4" ht="12.75">
      <c r="A211" s="24"/>
      <c r="B211" s="26" t="s">
        <v>217</v>
      </c>
      <c r="C211" s="27"/>
      <c r="D211" s="43"/>
    </row>
    <row r="212" spans="1:4" ht="15">
      <c r="A212" s="16" t="s">
        <v>221</v>
      </c>
      <c r="B212" s="68" t="s">
        <v>113</v>
      </c>
      <c r="C212" s="53" t="s">
        <v>14</v>
      </c>
      <c r="D212" s="21">
        <f>20*3+24*3/2+12*3/2</f>
        <v>114</v>
      </c>
    </row>
    <row r="213" spans="1:4" ht="12.75">
      <c r="A213" s="24"/>
      <c r="B213" s="31" t="s">
        <v>222</v>
      </c>
      <c r="C213" s="67"/>
      <c r="D213" s="24"/>
    </row>
    <row r="214" spans="1:4" ht="12.75">
      <c r="A214" s="13"/>
      <c r="B214" s="26" t="s">
        <v>223</v>
      </c>
      <c r="C214" s="27"/>
      <c r="D214" s="34"/>
    </row>
    <row r="215" spans="1:4" ht="15">
      <c r="A215" s="16" t="s">
        <v>224</v>
      </c>
      <c r="B215" s="125" t="s">
        <v>225</v>
      </c>
      <c r="C215" s="53" t="s">
        <v>14</v>
      </c>
      <c r="D215" s="21">
        <f>20*3+24*3/2+12*3/2</f>
        <v>114</v>
      </c>
    </row>
    <row r="216" spans="1:4" ht="12.75">
      <c r="A216" s="24"/>
      <c r="B216" s="125" t="s">
        <v>226</v>
      </c>
      <c r="C216" s="67"/>
      <c r="D216" s="21"/>
    </row>
    <row r="217" spans="1:4" ht="13.5" thickBot="1">
      <c r="A217" s="37"/>
      <c r="B217" s="26" t="s">
        <v>223</v>
      </c>
      <c r="C217" s="79"/>
      <c r="D217" s="137"/>
    </row>
    <row r="218" spans="1:4" ht="14.25" thickBot="1">
      <c r="A218" s="130"/>
      <c r="B218" s="131" t="s">
        <v>227</v>
      </c>
      <c r="C218" s="132"/>
      <c r="D218" s="133"/>
    </row>
    <row r="219" spans="1:4" ht="15">
      <c r="A219" s="82" t="s">
        <v>228</v>
      </c>
      <c r="B219" s="138" t="s">
        <v>229</v>
      </c>
      <c r="C219" s="53" t="s">
        <v>14</v>
      </c>
      <c r="D219" s="139">
        <f>D222+D224</f>
        <v>1517</v>
      </c>
    </row>
    <row r="220" spans="1:4" ht="12.75">
      <c r="A220" s="140"/>
      <c r="B220" s="17" t="s">
        <v>230</v>
      </c>
      <c r="C220" s="53"/>
      <c r="D220" s="24"/>
    </row>
    <row r="221" spans="1:4" ht="12.75">
      <c r="A221" s="140"/>
      <c r="B221" s="62" t="s">
        <v>189</v>
      </c>
      <c r="C221" s="67"/>
      <c r="D221" s="24"/>
    </row>
    <row r="222" spans="1:4" ht="12.75">
      <c r="A222" s="140"/>
      <c r="B222" s="62" t="s">
        <v>231</v>
      </c>
      <c r="C222" s="67"/>
      <c r="D222" s="141">
        <f>399*2-4*2+5*3+4.5*2+4*2+5.5*2</f>
        <v>833</v>
      </c>
    </row>
    <row r="223" spans="1:4" ht="12.75">
      <c r="A223" s="140"/>
      <c r="B223" s="62" t="s">
        <v>191</v>
      </c>
      <c r="C223" s="67"/>
      <c r="D223" s="21"/>
    </row>
    <row r="224" spans="1:4" ht="12.75">
      <c r="A224" s="142"/>
      <c r="B224" s="63" t="s">
        <v>232</v>
      </c>
      <c r="C224" s="27"/>
      <c r="D224" s="143">
        <f>317*2-6*2+3*4*2+6*2+5*2+2*4*2</f>
        <v>684</v>
      </c>
    </row>
    <row r="225" spans="1:4" ht="15">
      <c r="A225" s="144" t="s">
        <v>233</v>
      </c>
      <c r="B225" s="17" t="s">
        <v>234</v>
      </c>
      <c r="C225" s="53" t="s">
        <v>14</v>
      </c>
      <c r="D225" s="145">
        <f>D228+D235</f>
        <v>198</v>
      </c>
    </row>
    <row r="226" spans="1:4" ht="12.75">
      <c r="A226" s="144"/>
      <c r="B226" s="17" t="s">
        <v>230</v>
      </c>
      <c r="D226" s="24"/>
    </row>
    <row r="227" spans="1:4" ht="12.75">
      <c r="A227" s="144"/>
      <c r="B227" s="62" t="s">
        <v>195</v>
      </c>
      <c r="C227" s="146"/>
      <c r="D227" s="21"/>
    </row>
    <row r="228" spans="1:4" ht="13.5" thickBot="1">
      <c r="A228" s="147"/>
      <c r="B228" s="70" t="s">
        <v>235</v>
      </c>
      <c r="C228" s="148"/>
      <c r="D228" s="149">
        <f>4*3+5*3+4.5*3+4*3+5.5*3</f>
        <v>69</v>
      </c>
    </row>
    <row r="229" spans="1:4" ht="12.75">
      <c r="A229" s="185" t="s">
        <v>0</v>
      </c>
      <c r="B229" s="185"/>
      <c r="C229" s="185"/>
      <c r="D229" s="185"/>
    </row>
    <row r="230" spans="1:4" ht="12.75">
      <c r="A230" s="186" t="s">
        <v>1</v>
      </c>
      <c r="B230" s="186"/>
      <c r="C230" s="186"/>
      <c r="D230" s="186"/>
    </row>
    <row r="231" ht="13.5" thickBot="1"/>
    <row r="232" spans="1:4" ht="12.75">
      <c r="A232" s="1" t="s">
        <v>2</v>
      </c>
      <c r="B232" s="2" t="s">
        <v>3</v>
      </c>
      <c r="C232" s="1" t="s">
        <v>4</v>
      </c>
      <c r="D232" s="1" t="s">
        <v>5</v>
      </c>
    </row>
    <row r="233" spans="1:4" ht="13.5" thickBot="1">
      <c r="A233" s="3"/>
      <c r="B233" s="3"/>
      <c r="C233" s="3" t="s">
        <v>6</v>
      </c>
      <c r="D233" s="3"/>
    </row>
    <row r="234" spans="1:4" ht="12.75">
      <c r="A234" s="144"/>
      <c r="B234" s="62" t="s">
        <v>197</v>
      </c>
      <c r="C234" s="32"/>
      <c r="D234" s="150"/>
    </row>
    <row r="235" spans="1:4" ht="12.75">
      <c r="A235" s="151"/>
      <c r="B235" s="63" t="s">
        <v>236</v>
      </c>
      <c r="C235" s="15"/>
      <c r="D235" s="152">
        <f>6*2.5+3*4*3.5+6*4+5*4+2*4*3.5</f>
        <v>129</v>
      </c>
    </row>
    <row r="236" spans="1:4" ht="15">
      <c r="A236" s="144" t="s">
        <v>237</v>
      </c>
      <c r="B236" s="17" t="s">
        <v>238</v>
      </c>
      <c r="C236" s="53" t="s">
        <v>14</v>
      </c>
      <c r="D236" s="21">
        <f>20*3+24*3/2+12*3/2</f>
        <v>114</v>
      </c>
    </row>
    <row r="237" spans="1:4" ht="12.75">
      <c r="A237" s="144"/>
      <c r="B237" s="17" t="s">
        <v>239</v>
      </c>
      <c r="D237" s="24"/>
    </row>
    <row r="238" spans="1:4" ht="12.75">
      <c r="A238" s="144"/>
      <c r="B238" s="17" t="s">
        <v>240</v>
      </c>
      <c r="D238" s="24"/>
    </row>
    <row r="239" spans="1:4" ht="12.75">
      <c r="A239" s="151"/>
      <c r="B239" s="26" t="s">
        <v>223</v>
      </c>
      <c r="C239" s="27"/>
      <c r="D239" s="13"/>
    </row>
    <row r="240" spans="1:4" ht="15">
      <c r="A240" s="144" t="s">
        <v>241</v>
      </c>
      <c r="B240" s="17" t="s">
        <v>242</v>
      </c>
      <c r="C240" s="53" t="s">
        <v>14</v>
      </c>
      <c r="D240" s="19">
        <f>40*13-12*3.5-12*3-10*5-15*3-3*4+12*3.5+12*3+10*5+4*3</f>
        <v>475</v>
      </c>
    </row>
    <row r="241" spans="1:4" ht="12.75">
      <c r="A241" s="144"/>
      <c r="B241" s="17" t="s">
        <v>243</v>
      </c>
      <c r="D241" s="24"/>
    </row>
    <row r="242" spans="1:4" ht="12.75">
      <c r="A242" s="144"/>
      <c r="B242" s="125" t="s">
        <v>20</v>
      </c>
      <c r="D242" s="24"/>
    </row>
    <row r="243" spans="1:4" ht="12.75">
      <c r="A243" s="151"/>
      <c r="B243" s="26" t="s">
        <v>244</v>
      </c>
      <c r="C243" s="27"/>
      <c r="D243" s="13"/>
    </row>
    <row r="244" spans="1:4" ht="12.75">
      <c r="A244" s="144" t="s">
        <v>245</v>
      </c>
      <c r="B244" s="17" t="s">
        <v>246</v>
      </c>
      <c r="C244" s="153" t="s">
        <v>23</v>
      </c>
      <c r="D244" s="21">
        <f>D247+D250</f>
        <v>861.7450000000001</v>
      </c>
    </row>
    <row r="245" spans="1:4" ht="12.75">
      <c r="A245" s="144"/>
      <c r="B245" s="17" t="s">
        <v>247</v>
      </c>
      <c r="D245" s="24"/>
    </row>
    <row r="246" spans="1:4" ht="12.75">
      <c r="A246" s="144"/>
      <c r="B246" s="17" t="s">
        <v>248</v>
      </c>
      <c r="D246" s="24"/>
    </row>
    <row r="247" spans="1:4" ht="12.75">
      <c r="A247" s="144"/>
      <c r="B247" s="154" t="s">
        <v>249</v>
      </c>
      <c r="C247" s="18"/>
      <c r="D247" s="155">
        <f>463-12.5+2*3.14*12.5/4-10+2*3.14*5/4+2*3.14*6/4-10+2*2*3.14*5/4-15+2*3.14*6/2+2*3.14*10/2+16</f>
        <v>534.335</v>
      </c>
    </row>
    <row r="248" spans="1:4" ht="12.75">
      <c r="A248" s="144"/>
      <c r="B248" s="17" t="s">
        <v>250</v>
      </c>
      <c r="C248" s="53"/>
      <c r="D248" s="21"/>
    </row>
    <row r="249" spans="1:4" ht="12.75">
      <c r="A249" s="144"/>
      <c r="B249" s="17" t="s">
        <v>251</v>
      </c>
      <c r="C249" s="53"/>
      <c r="D249" s="21"/>
    </row>
    <row r="250" spans="1:4" ht="12.75">
      <c r="A250" s="151"/>
      <c r="B250" s="22" t="s">
        <v>252</v>
      </c>
      <c r="C250" s="156"/>
      <c r="D250" s="157">
        <f>316+2*3.14*5/4-9+2*3.14*5/4+2*3.14*3/4</f>
        <v>327.41</v>
      </c>
    </row>
    <row r="251" spans="1:4" ht="12.75">
      <c r="A251" s="144" t="s">
        <v>253</v>
      </c>
      <c r="B251" s="17" t="s">
        <v>254</v>
      </c>
      <c r="C251" s="153" t="s">
        <v>23</v>
      </c>
      <c r="D251" s="21">
        <f>56+66</f>
        <v>122</v>
      </c>
    </row>
    <row r="252" spans="1:4" ht="12.75">
      <c r="A252" s="144"/>
      <c r="B252" s="17" t="s">
        <v>255</v>
      </c>
      <c r="D252" s="24"/>
    </row>
    <row r="253" spans="1:4" ht="12.75">
      <c r="A253" s="144"/>
      <c r="B253" s="17" t="s">
        <v>256</v>
      </c>
      <c r="C253" s="158"/>
      <c r="D253" s="159"/>
    </row>
    <row r="254" spans="1:4" ht="12.75">
      <c r="A254" s="144"/>
      <c r="B254" s="17" t="s">
        <v>257</v>
      </c>
      <c r="C254" s="158"/>
      <c r="D254" s="155">
        <f>12+20+24</f>
        <v>56</v>
      </c>
    </row>
    <row r="255" spans="1:4" ht="12.75">
      <c r="A255" s="144"/>
      <c r="B255" s="17" t="s">
        <v>258</v>
      </c>
      <c r="C255" s="158"/>
      <c r="D255" s="159"/>
    </row>
    <row r="256" spans="1:4" ht="12.75">
      <c r="A256" s="151"/>
      <c r="B256" s="22" t="s">
        <v>259</v>
      </c>
      <c r="C256" s="156"/>
      <c r="D256" s="160">
        <f>12+4+20+6+24</f>
        <v>66</v>
      </c>
    </row>
    <row r="257" spans="1:4" ht="12.75">
      <c r="A257" s="144" t="s">
        <v>260</v>
      </c>
      <c r="B257" s="17" t="s">
        <v>261</v>
      </c>
      <c r="C257" s="153" t="s">
        <v>23</v>
      </c>
      <c r="D257" s="161">
        <f>D259+D261+D263</f>
        <v>903</v>
      </c>
    </row>
    <row r="258" spans="1:4" ht="12.75">
      <c r="A258" s="144"/>
      <c r="B258" s="17" t="s">
        <v>248</v>
      </c>
      <c r="C258" s="158"/>
      <c r="D258" s="159"/>
    </row>
    <row r="259" spans="1:4" ht="12.75">
      <c r="A259" s="144"/>
      <c r="B259" s="17" t="s">
        <v>262</v>
      </c>
      <c r="C259" s="158"/>
      <c r="D259" s="162">
        <f>463+2*2+11+2*8+2*3+2*1.5+2*0.5+2+15+2+15</f>
        <v>538</v>
      </c>
    </row>
    <row r="260" spans="1:4" ht="12.75">
      <c r="A260" s="144"/>
      <c r="B260" s="17" t="s">
        <v>251</v>
      </c>
      <c r="C260" s="158"/>
      <c r="D260" s="162"/>
    </row>
    <row r="261" spans="1:4" ht="12.75">
      <c r="A261" s="144"/>
      <c r="B261" s="17" t="s">
        <v>263</v>
      </c>
      <c r="C261" s="158"/>
      <c r="D261" s="162">
        <f>316+2-6-5+2*1.5+2*1.5+2*2+4*1.5</f>
        <v>323</v>
      </c>
    </row>
    <row r="262" spans="1:4" ht="12.75">
      <c r="A262" s="144"/>
      <c r="B262" s="17" t="s">
        <v>264</v>
      </c>
      <c r="C262" s="158"/>
      <c r="D262" s="162"/>
    </row>
    <row r="263" spans="1:4" ht="13.5" thickBot="1">
      <c r="A263" s="147"/>
      <c r="B263" s="17" t="s">
        <v>265</v>
      </c>
      <c r="C263" s="158"/>
      <c r="D263" s="163">
        <f>2+12+24+2+2</f>
        <v>42</v>
      </c>
    </row>
    <row r="264" spans="1:4" ht="13.5" thickBot="1">
      <c r="A264" s="164"/>
      <c r="B264" s="131" t="s">
        <v>266</v>
      </c>
      <c r="C264" s="165"/>
      <c r="D264" s="104"/>
    </row>
    <row r="265" spans="1:4" ht="15">
      <c r="A265" s="75" t="s">
        <v>267</v>
      </c>
      <c r="B265" s="138" t="s">
        <v>268</v>
      </c>
      <c r="C265" s="53" t="s">
        <v>105</v>
      </c>
      <c r="D265" s="9">
        <f>8*0.5*0.4*2</f>
        <v>3.2</v>
      </c>
    </row>
    <row r="266" spans="1:4" ht="12.75">
      <c r="A266" s="16"/>
      <c r="B266" s="17" t="s">
        <v>269</v>
      </c>
      <c r="C266" s="53"/>
      <c r="D266" s="24"/>
    </row>
    <row r="267" spans="1:4" ht="12.75">
      <c r="A267" s="16"/>
      <c r="B267" s="17" t="s">
        <v>270</v>
      </c>
      <c r="C267" s="53"/>
      <c r="D267" s="24"/>
    </row>
    <row r="268" spans="1:4" ht="12.75">
      <c r="A268" s="28"/>
      <c r="B268" s="26" t="s">
        <v>271</v>
      </c>
      <c r="C268" s="42"/>
      <c r="D268" s="13"/>
    </row>
    <row r="269" spans="1:4" ht="12.75">
      <c r="A269" s="16" t="s">
        <v>272</v>
      </c>
      <c r="B269" s="17" t="s">
        <v>273</v>
      </c>
      <c r="C269" s="53" t="s">
        <v>23</v>
      </c>
      <c r="D269" s="24">
        <f>2*8</f>
        <v>16</v>
      </c>
    </row>
    <row r="270" spans="1:4" ht="12.75">
      <c r="A270" s="16"/>
      <c r="B270" s="17" t="s">
        <v>274</v>
      </c>
      <c r="C270" s="53"/>
      <c r="D270" s="24"/>
    </row>
    <row r="271" spans="1:4" ht="12.75">
      <c r="A271" s="28"/>
      <c r="B271" s="22" t="s">
        <v>275</v>
      </c>
      <c r="C271" s="110"/>
      <c r="D271" s="13"/>
    </row>
    <row r="272" spans="1:4" ht="12.75">
      <c r="A272" s="16" t="s">
        <v>276</v>
      </c>
      <c r="B272" s="17" t="s">
        <v>277</v>
      </c>
      <c r="C272" s="53" t="s">
        <v>66</v>
      </c>
      <c r="D272" s="24">
        <v>9</v>
      </c>
    </row>
    <row r="273" spans="1:4" ht="12.75">
      <c r="A273" s="16"/>
      <c r="B273" s="17" t="s">
        <v>278</v>
      </c>
      <c r="C273" s="67"/>
      <c r="D273" s="24"/>
    </row>
    <row r="274" spans="1:4" ht="12.75">
      <c r="A274" s="13"/>
      <c r="B274" s="22" t="s">
        <v>317</v>
      </c>
      <c r="C274" s="27"/>
      <c r="D274" s="13"/>
    </row>
    <row r="275" spans="1:4" ht="12.75">
      <c r="A275" s="16" t="s">
        <v>279</v>
      </c>
      <c r="B275" s="166" t="s">
        <v>280</v>
      </c>
      <c r="C275" s="53" t="s">
        <v>66</v>
      </c>
      <c r="D275" s="24">
        <v>2</v>
      </c>
    </row>
    <row r="276" spans="1:4" ht="12.75">
      <c r="A276" s="13"/>
      <c r="B276" s="167" t="s">
        <v>281</v>
      </c>
      <c r="C276" s="27"/>
      <c r="D276" s="13"/>
    </row>
    <row r="277" spans="1:4" ht="17.25" customHeight="1">
      <c r="A277" s="16" t="s">
        <v>282</v>
      </c>
      <c r="B277" s="166" t="s">
        <v>283</v>
      </c>
      <c r="C277" s="53" t="s">
        <v>66</v>
      </c>
      <c r="D277" s="24">
        <v>7</v>
      </c>
    </row>
    <row r="278" spans="1:4" ht="12.75">
      <c r="A278" s="28"/>
      <c r="B278" s="22" t="s">
        <v>318</v>
      </c>
      <c r="C278" s="27"/>
      <c r="D278" s="13"/>
    </row>
    <row r="279" spans="1:4" ht="12.75">
      <c r="A279" s="16" t="s">
        <v>284</v>
      </c>
      <c r="B279" s="166" t="s">
        <v>285</v>
      </c>
      <c r="C279" s="53" t="s">
        <v>66</v>
      </c>
      <c r="D279" s="24">
        <v>4</v>
      </c>
    </row>
    <row r="280" spans="1:4" ht="12.75">
      <c r="A280" s="28"/>
      <c r="B280" s="167" t="s">
        <v>286</v>
      </c>
      <c r="C280" s="27"/>
      <c r="D280" s="13"/>
    </row>
    <row r="281" spans="1:4" ht="16.5" customHeight="1">
      <c r="A281" s="16" t="s">
        <v>287</v>
      </c>
      <c r="B281" s="168" t="s">
        <v>288</v>
      </c>
      <c r="C281" s="18" t="s">
        <v>14</v>
      </c>
      <c r="D281" s="21">
        <v>119.04</v>
      </c>
    </row>
    <row r="282" spans="1:4" ht="12.75">
      <c r="A282" s="13"/>
      <c r="B282" s="169" t="s">
        <v>289</v>
      </c>
      <c r="C282" s="42"/>
      <c r="D282" s="34"/>
    </row>
    <row r="283" spans="1:4" ht="23.25">
      <c r="A283" s="16" t="s">
        <v>290</v>
      </c>
      <c r="B283" s="168" t="s">
        <v>291</v>
      </c>
      <c r="C283" s="23" t="s">
        <v>14</v>
      </c>
      <c r="D283" s="30">
        <v>173.29</v>
      </c>
    </row>
    <row r="284" spans="1:4" ht="12.75">
      <c r="A284" s="13"/>
      <c r="B284" s="169" t="s">
        <v>292</v>
      </c>
      <c r="C284" s="42"/>
      <c r="D284" s="34"/>
    </row>
    <row r="285" spans="1:4" ht="15">
      <c r="A285" s="16" t="s">
        <v>293</v>
      </c>
      <c r="B285" s="106" t="s">
        <v>294</v>
      </c>
      <c r="C285" s="18" t="s">
        <v>14</v>
      </c>
      <c r="D285" s="183">
        <v>6.57</v>
      </c>
    </row>
    <row r="286" spans="1:4" ht="13.5" thickBot="1">
      <c r="A286" s="37"/>
      <c r="B286" s="171" t="s">
        <v>295</v>
      </c>
      <c r="C286" s="172"/>
      <c r="D286" s="173"/>
    </row>
    <row r="287" spans="1:4" ht="12.75">
      <c r="A287" s="67"/>
      <c r="B287" s="35"/>
      <c r="C287" s="53"/>
      <c r="D287" s="174"/>
    </row>
    <row r="288" spans="1:4" ht="12.75">
      <c r="A288" s="185" t="s">
        <v>0</v>
      </c>
      <c r="B288" s="185"/>
      <c r="C288" s="185"/>
      <c r="D288" s="185"/>
    </row>
    <row r="289" spans="1:4" ht="12.75">
      <c r="A289" s="186" t="s">
        <v>1</v>
      </c>
      <c r="B289" s="186"/>
      <c r="C289" s="186"/>
      <c r="D289" s="186"/>
    </row>
    <row r="290" ht="13.5" thickBot="1"/>
    <row r="291" spans="1:4" ht="12.75">
      <c r="A291" s="1" t="s">
        <v>2</v>
      </c>
      <c r="B291" s="2" t="s">
        <v>3</v>
      </c>
      <c r="C291" s="1" t="s">
        <v>4</v>
      </c>
      <c r="D291" s="1" t="s">
        <v>5</v>
      </c>
    </row>
    <row r="292" spans="1:4" ht="13.5" thickBot="1">
      <c r="A292" s="3"/>
      <c r="B292" s="3"/>
      <c r="C292" s="3" t="s">
        <v>6</v>
      </c>
      <c r="D292" s="3"/>
    </row>
    <row r="293" spans="1:4" ht="13.5" thickBot="1">
      <c r="A293" s="104"/>
      <c r="B293" s="59" t="s">
        <v>296</v>
      </c>
      <c r="C293" s="105"/>
      <c r="D293" s="164"/>
    </row>
    <row r="294" spans="1:4" ht="12.75">
      <c r="A294" s="75" t="s">
        <v>297</v>
      </c>
      <c r="B294" s="76" t="s">
        <v>298</v>
      </c>
      <c r="C294" s="175" t="s">
        <v>66</v>
      </c>
      <c r="D294" s="39">
        <v>1</v>
      </c>
    </row>
    <row r="295" spans="1:4" ht="12.75">
      <c r="A295" s="13"/>
      <c r="B295" s="176" t="s">
        <v>299</v>
      </c>
      <c r="C295" s="15"/>
      <c r="D295" s="177"/>
    </row>
    <row r="296" spans="1:4" ht="12.75">
      <c r="A296" s="16" t="s">
        <v>300</v>
      </c>
      <c r="B296" s="17" t="s">
        <v>301</v>
      </c>
      <c r="C296" s="53" t="s">
        <v>302</v>
      </c>
      <c r="D296" s="21">
        <v>1</v>
      </c>
    </row>
    <row r="297" spans="1:4" ht="12.75">
      <c r="A297" s="24"/>
      <c r="B297" s="184" t="s">
        <v>315</v>
      </c>
      <c r="C297" s="67"/>
      <c r="D297" s="170"/>
    </row>
    <row r="298" spans="1:4" ht="12.75">
      <c r="A298" s="13"/>
      <c r="B298" s="14" t="s">
        <v>316</v>
      </c>
      <c r="C298" s="27"/>
      <c r="D298" s="177"/>
    </row>
    <row r="299" spans="1:4" ht="12.75">
      <c r="A299" s="16" t="s">
        <v>303</v>
      </c>
      <c r="B299" s="106" t="s">
        <v>304</v>
      </c>
      <c r="C299" s="53" t="s">
        <v>66</v>
      </c>
      <c r="D299" s="21">
        <v>2</v>
      </c>
    </row>
    <row r="300" spans="1:4" ht="12.75">
      <c r="A300" s="13"/>
      <c r="B300" s="169" t="s">
        <v>305</v>
      </c>
      <c r="C300" s="15"/>
      <c r="D300" s="177"/>
    </row>
    <row r="301" spans="1:4" ht="12.75">
      <c r="A301" s="16" t="s">
        <v>306</v>
      </c>
      <c r="B301" s="106" t="s">
        <v>307</v>
      </c>
      <c r="C301" s="53" t="s">
        <v>66</v>
      </c>
      <c r="D301" s="21">
        <v>4</v>
      </c>
    </row>
    <row r="302" spans="1:4" ht="12.75">
      <c r="A302" s="13"/>
      <c r="B302" s="178" t="s">
        <v>286</v>
      </c>
      <c r="C302" s="27"/>
      <c r="D302" s="177"/>
    </row>
    <row r="303" spans="1:4" ht="15">
      <c r="A303" s="16" t="s">
        <v>308</v>
      </c>
      <c r="B303" s="68" t="s">
        <v>309</v>
      </c>
      <c r="C303" s="53" t="s">
        <v>14</v>
      </c>
      <c r="D303" s="21">
        <f>18*5*4+12*5*5</f>
        <v>660</v>
      </c>
    </row>
    <row r="304" spans="1:4" ht="12.75">
      <c r="A304" s="24"/>
      <c r="B304" s="31" t="s">
        <v>310</v>
      </c>
      <c r="C304" s="67"/>
      <c r="D304" s="21"/>
    </row>
    <row r="305" spans="1:4" ht="12.75">
      <c r="A305" s="13"/>
      <c r="B305" s="69" t="s">
        <v>311</v>
      </c>
      <c r="C305" s="122"/>
      <c r="D305" s="123"/>
    </row>
    <row r="306" spans="1:4" ht="12.75">
      <c r="A306" s="16" t="s">
        <v>312</v>
      </c>
      <c r="B306" s="179" t="s">
        <v>313</v>
      </c>
      <c r="C306" s="180" t="s">
        <v>10</v>
      </c>
      <c r="D306" s="183">
        <v>2.50668</v>
      </c>
    </row>
    <row r="307" spans="1:4" ht="13.5" thickBot="1">
      <c r="A307" s="37"/>
      <c r="B307" s="181" t="s">
        <v>314</v>
      </c>
      <c r="C307" s="148"/>
      <c r="D307" s="37"/>
    </row>
    <row r="310" ht="12.75">
      <c r="B310" s="38"/>
    </row>
  </sheetData>
  <mergeCells count="12">
    <mergeCell ref="A229:D229"/>
    <mergeCell ref="A230:D230"/>
    <mergeCell ref="A288:D288"/>
    <mergeCell ref="A289:D289"/>
    <mergeCell ref="A116:D116"/>
    <mergeCell ref="A117:D117"/>
    <mergeCell ref="A173:D173"/>
    <mergeCell ref="A174:D174"/>
    <mergeCell ref="A1:D1"/>
    <mergeCell ref="A2:D2"/>
    <mergeCell ref="A59:D59"/>
    <mergeCell ref="A60:D60"/>
  </mergeCells>
  <printOptions/>
  <pageMargins left="0.75" right="0.75" top="1" bottom="1" header="0.5" footer="0.5"/>
  <pageSetup horizontalDpi="600" verticalDpi="600" orientation="portrait" paperSize="9" scale="93" r:id="rId1"/>
  <rowBreaks count="5" manualBreakCount="5">
    <brk id="58" max="255" man="1"/>
    <brk id="114" max="255" man="1"/>
    <brk id="171" max="255" man="1"/>
    <brk id="228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2016-02-17T10:53:40Z</dcterms:created>
  <dcterms:modified xsi:type="dcterms:W3CDTF">2016-03-02T14:12:47Z</dcterms:modified>
  <cp:category/>
  <cp:version/>
  <cp:contentType/>
  <cp:contentStatus/>
</cp:coreProperties>
</file>